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fes07\safe product\Ongoing Projects\Common xml Gateway\Project Documents\"/>
    </mc:Choice>
  </mc:AlternateContent>
  <xr:revisionPtr revIDLastSave="0" documentId="13_ncr:1_{80F6717B-CF35-4B65-A9B2-F81E8AA755D9}" xr6:coauthVersionLast="47" xr6:coauthVersionMax="47" xr10:uidLastSave="{00000000-0000-0000-0000-000000000000}"/>
  <bookViews>
    <workbookView xWindow="-110" yWindow="-110" windowWidth="19420" windowHeight="10420" tabRatio="295" xr2:uid="{00000000-000D-0000-FFFF-FFFF00000000}"/>
  </bookViews>
  <sheets>
    <sheet name="Data Matrix" sheetId="1" r:id="rId1"/>
    <sheet name="detailed elements" sheetId="2" r:id="rId2"/>
    <sheet name="Consolidation" sheetId="4" r:id="rId3"/>
    <sheet name="Activity Codes" sheetId="3" r:id="rId4"/>
  </sheets>
  <definedNames>
    <definedName name="_xlnm._FilterDatabase" localSheetId="3" hidden="1">'Activity Codes'!$A$1:$G$48</definedName>
    <definedName name="_xlnm._FilterDatabase" localSheetId="0" hidden="1">'Data Matrix'!$B$5:$BF$411</definedName>
    <definedName name="api_ver">'detailed elements'!$B$2</definedName>
    <definedName name="api_version">'Data Matrix'!$B$2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5" i="1" l="1"/>
  <c r="O405" i="1"/>
  <c r="P392" i="1"/>
  <c r="P298" i="1"/>
  <c r="O392" i="1"/>
  <c r="O298" i="1"/>
  <c r="O278" i="1"/>
  <c r="P278" i="1"/>
  <c r="P99" i="1"/>
  <c r="O99" i="1"/>
  <c r="P83" i="1"/>
  <c r="O83" i="1"/>
  <c r="P60" i="1"/>
  <c r="P56" i="1"/>
  <c r="P54" i="1"/>
  <c r="P53" i="1"/>
  <c r="P52" i="1"/>
  <c r="P51" i="1"/>
  <c r="P47" i="1"/>
  <c r="P46" i="1"/>
  <c r="O60" i="1"/>
  <c r="O56" i="1"/>
  <c r="O54" i="1"/>
  <c r="O53" i="1"/>
  <c r="O52" i="1"/>
  <c r="O51" i="1"/>
  <c r="O47" i="1"/>
  <c r="O46" i="1"/>
  <c r="P33" i="1"/>
  <c r="P32" i="1"/>
  <c r="P21" i="1"/>
  <c r="P20" i="1"/>
  <c r="P19" i="1"/>
  <c r="P17" i="1"/>
  <c r="P15" i="1"/>
  <c r="P12" i="1"/>
  <c r="O33" i="1"/>
  <c r="O32" i="1"/>
  <c r="O21" i="1"/>
  <c r="O20" i="1"/>
  <c r="O19" i="1"/>
  <c r="O17" i="1"/>
  <c r="O15" i="1"/>
  <c r="O12" i="1"/>
  <c r="G17" i="2" l="1"/>
  <c r="AD410" i="1"/>
  <c r="AD400" i="1"/>
  <c r="AD401" i="1"/>
  <c r="AD402" i="1"/>
  <c r="AD403" i="1"/>
  <c r="AD404" i="1"/>
  <c r="AD405" i="1"/>
  <c r="AD406" i="1"/>
  <c r="AD407" i="1"/>
  <c r="AD399" i="1"/>
  <c r="AD397" i="1"/>
  <c r="AD396" i="1"/>
  <c r="AD297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4" i="1"/>
  <c r="AD365" i="1"/>
  <c r="AD366" i="1"/>
  <c r="AD367" i="1"/>
  <c r="AD368" i="1"/>
  <c r="AD371" i="1"/>
  <c r="AD372" i="1"/>
  <c r="AD373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295" i="1"/>
  <c r="AD296" i="1"/>
  <c r="AD294" i="1"/>
  <c r="AD290" i="1"/>
  <c r="AD289" i="1"/>
  <c r="AD279" i="1"/>
  <c r="AD282" i="1"/>
  <c r="AD283" i="1"/>
  <c r="AD284" i="1"/>
  <c r="AD285" i="1"/>
  <c r="AD286" i="1"/>
  <c r="AD277" i="1"/>
  <c r="AD261" i="1"/>
  <c r="AD256" i="1"/>
  <c r="AD257" i="1"/>
  <c r="AD258" i="1"/>
  <c r="AD259" i="1"/>
  <c r="AD255" i="1"/>
  <c r="AD254" i="1"/>
  <c r="AD253" i="1"/>
  <c r="AD251" i="1"/>
  <c r="AD252" i="1"/>
  <c r="AD250" i="1"/>
  <c r="AD244" i="1"/>
  <c r="AD245" i="1"/>
  <c r="AD246" i="1"/>
  <c r="AD247" i="1"/>
  <c r="AD243" i="1"/>
  <c r="AD242" i="1"/>
  <c r="AD241" i="1"/>
  <c r="AD239" i="1"/>
  <c r="AD240" i="1"/>
  <c r="AD238" i="1"/>
  <c r="AD231" i="1"/>
  <c r="AD232" i="1"/>
  <c r="AD233" i="1"/>
  <c r="AD234" i="1"/>
  <c r="AD235" i="1"/>
  <c r="AD230" i="1"/>
  <c r="AD227" i="1"/>
  <c r="AD228" i="1"/>
  <c r="AD226" i="1"/>
  <c r="AD229" i="1"/>
  <c r="AD223" i="1"/>
  <c r="AD220" i="1"/>
  <c r="AD221" i="1"/>
  <c r="AD222" i="1"/>
  <c r="AD219" i="1"/>
  <c r="AF218" i="1"/>
  <c r="AD218" i="1"/>
  <c r="AD217" i="1"/>
  <c r="AD216" i="1"/>
  <c r="AD215" i="1"/>
  <c r="AD214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196" i="1"/>
  <c r="AD189" i="1"/>
  <c r="AD190" i="1"/>
  <c r="AD191" i="1"/>
  <c r="AD192" i="1"/>
  <c r="AD193" i="1"/>
  <c r="AD188" i="1"/>
  <c r="AD159" i="1"/>
  <c r="AD160" i="1"/>
  <c r="AD161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6" i="1"/>
  <c r="AD177" i="1"/>
  <c r="AD178" i="1"/>
  <c r="AD180" i="1"/>
  <c r="AD153" i="1"/>
  <c r="AD154" i="1"/>
  <c r="AD151" i="1"/>
  <c r="AD149" i="1"/>
  <c r="AD148" i="1"/>
  <c r="AD147" i="1"/>
  <c r="AD146" i="1"/>
  <c r="AD145" i="1"/>
  <c r="AD144" i="1"/>
  <c r="AD143" i="1"/>
  <c r="AD142" i="1"/>
  <c r="AD141" i="1"/>
  <c r="AD140" i="1"/>
  <c r="AD134" i="1"/>
  <c r="AD133" i="1"/>
  <c r="AD131" i="1"/>
  <c r="AD127" i="1"/>
  <c r="AD126" i="1"/>
  <c r="AD125" i="1"/>
  <c r="AD124" i="1"/>
  <c r="AD121" i="1"/>
  <c r="AD119" i="1"/>
  <c r="AD116" i="1"/>
  <c r="AD111" i="1"/>
  <c r="AD112" i="1"/>
  <c r="AD113" i="1"/>
  <c r="AD110" i="1"/>
  <c r="AD105" i="1"/>
  <c r="AD106" i="1"/>
  <c r="AD107" i="1"/>
  <c r="AD104" i="1"/>
  <c r="AD99" i="1"/>
  <c r="AD100" i="1"/>
  <c r="AD101" i="1"/>
  <c r="AD98" i="1"/>
  <c r="AD89" i="1"/>
  <c r="AD90" i="1"/>
  <c r="AD91" i="1"/>
  <c r="AD92" i="1"/>
  <c r="AD93" i="1"/>
  <c r="AD94" i="1"/>
  <c r="AD88" i="1"/>
  <c r="AD78" i="1"/>
  <c r="AD79" i="1"/>
  <c r="AD80" i="1"/>
  <c r="AD81" i="1"/>
  <c r="AD82" i="1"/>
  <c r="AD83" i="1"/>
  <c r="AD84" i="1"/>
  <c r="AD85" i="1"/>
  <c r="AD86" i="1"/>
  <c r="AD77" i="1"/>
  <c r="AD69" i="1"/>
  <c r="AD72" i="1"/>
  <c r="AD73" i="1"/>
  <c r="AD68" i="1"/>
  <c r="AD66" i="1"/>
  <c r="AD65" i="1"/>
  <c r="AD64" i="1"/>
  <c r="AD63" i="1"/>
  <c r="AD38" i="1"/>
  <c r="AD39" i="1"/>
  <c r="AD40" i="1"/>
  <c r="AD41" i="1"/>
  <c r="AD42" i="1"/>
  <c r="AD43" i="1"/>
  <c r="AD44" i="1"/>
  <c r="AD45" i="1"/>
  <c r="AD47" i="1"/>
  <c r="AD48" i="1"/>
  <c r="AD49" i="1"/>
  <c r="AD50" i="1"/>
  <c r="AD55" i="1"/>
  <c r="AD57" i="1"/>
  <c r="AD59" i="1"/>
  <c r="AD60" i="1"/>
  <c r="AD61" i="1"/>
  <c r="AD37" i="1"/>
  <c r="AD11" i="1"/>
  <c r="AD12" i="1"/>
  <c r="AD13" i="1"/>
  <c r="AD14" i="1"/>
  <c r="AD16" i="1"/>
  <c r="AD17" i="1"/>
  <c r="AD18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10" i="1"/>
  <c r="AD6" i="1"/>
  <c r="AI278" i="1"/>
  <c r="AI54" i="1"/>
  <c r="AI21" i="1"/>
  <c r="G61" i="2"/>
  <c r="G58" i="2"/>
  <c r="AG46" i="2"/>
  <c r="AL46" i="2"/>
  <c r="AL47" i="2"/>
  <c r="AL48" i="2"/>
  <c r="G33" i="2"/>
  <c r="G31" i="2"/>
  <c r="G27" i="2"/>
  <c r="G25" i="2"/>
  <c r="G18" i="2"/>
  <c r="G16" i="2"/>
  <c r="G10" i="2"/>
  <c r="AO86" i="1" l="1"/>
  <c r="AK86" i="1"/>
  <c r="AQ56" i="1"/>
  <c r="V56" i="1"/>
  <c r="AK229" i="1"/>
  <c r="AK241" i="1"/>
  <c r="AK217" i="1"/>
  <c r="L185" i="1"/>
  <c r="K185" i="1"/>
  <c r="AK145" i="1"/>
  <c r="AK146" i="1"/>
  <c r="AK148" i="1"/>
  <c r="AK144" i="1"/>
  <c r="AK159" i="1"/>
  <c r="AK160" i="1"/>
  <c r="AK161" i="1"/>
  <c r="AK162" i="1"/>
  <c r="AK163" i="1"/>
  <c r="AK164" i="1"/>
  <c r="AK165" i="1"/>
  <c r="AK166" i="1"/>
  <c r="AK167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N54" i="1"/>
  <c r="AM54" i="1"/>
  <c r="AJ54" i="1"/>
  <c r="AH54" i="1"/>
  <c r="AD54" i="1" s="1"/>
  <c r="AG54" i="1"/>
  <c r="AF54" i="1"/>
  <c r="AE54" i="1"/>
  <c r="AC54" i="1"/>
  <c r="AB54" i="1"/>
  <c r="Z54" i="1"/>
  <c r="AA54" i="1" s="1"/>
  <c r="Y54" i="1"/>
  <c r="X54" i="1"/>
  <c r="W54" i="1"/>
  <c r="U54" i="1"/>
  <c r="T54" i="1"/>
  <c r="S54" i="1"/>
  <c r="R54" i="1"/>
  <c r="Q54" i="1"/>
  <c r="N54" i="1"/>
  <c r="M54" i="1"/>
  <c r="K54" i="1"/>
  <c r="J54" i="1"/>
  <c r="H54" i="1"/>
  <c r="G54" i="1"/>
  <c r="F54" i="1"/>
  <c r="E54" i="1"/>
  <c r="D54" i="1"/>
  <c r="R58" i="1"/>
  <c r="D21" i="1"/>
  <c r="AK154" i="1"/>
  <c r="AZ377" i="1"/>
  <c r="BA377" i="1"/>
  <c r="AZ378" i="1"/>
  <c r="BA378" i="1"/>
  <c r="AZ379" i="1"/>
  <c r="BA379" i="1"/>
  <c r="AZ380" i="1"/>
  <c r="BA380" i="1"/>
  <c r="AZ381" i="1"/>
  <c r="BA381" i="1"/>
  <c r="AZ382" i="1"/>
  <c r="BA382" i="1"/>
  <c r="AZ383" i="1"/>
  <c r="BA383" i="1"/>
  <c r="AZ384" i="1"/>
  <c r="BA384" i="1"/>
  <c r="AZ385" i="1"/>
  <c r="BA385" i="1"/>
  <c r="AZ386" i="1"/>
  <c r="BA386" i="1"/>
  <c r="AZ387" i="1"/>
  <c r="BA387" i="1"/>
  <c r="AZ388" i="1"/>
  <c r="BA388" i="1"/>
  <c r="AZ389" i="1"/>
  <c r="BA389" i="1"/>
  <c r="BA376" i="1"/>
  <c r="AZ376" i="1"/>
  <c r="AZ372" i="1"/>
  <c r="BA372" i="1"/>
  <c r="AZ373" i="1"/>
  <c r="BA373" i="1"/>
  <c r="BA371" i="1"/>
  <c r="AZ371" i="1"/>
  <c r="AZ365" i="1"/>
  <c r="BA365" i="1"/>
  <c r="AZ366" i="1"/>
  <c r="BA366" i="1"/>
  <c r="AZ367" i="1"/>
  <c r="BA367" i="1"/>
  <c r="AZ368" i="1"/>
  <c r="BA368" i="1"/>
  <c r="BA364" i="1"/>
  <c r="AZ364" i="1"/>
  <c r="AZ351" i="1"/>
  <c r="BA351" i="1"/>
  <c r="AZ352" i="1"/>
  <c r="BA352" i="1"/>
  <c r="AZ353" i="1"/>
  <c r="BA353" i="1"/>
  <c r="AZ354" i="1"/>
  <c r="BA354" i="1"/>
  <c r="AZ355" i="1"/>
  <c r="BA355" i="1"/>
  <c r="AZ356" i="1"/>
  <c r="BA356" i="1"/>
  <c r="AZ357" i="1"/>
  <c r="BA357" i="1"/>
  <c r="AZ358" i="1"/>
  <c r="BA358" i="1"/>
  <c r="AZ359" i="1"/>
  <c r="BA359" i="1"/>
  <c r="AZ360" i="1"/>
  <c r="BA360" i="1"/>
  <c r="AZ361" i="1"/>
  <c r="BA361" i="1"/>
  <c r="AZ362" i="1"/>
  <c r="BA362" i="1"/>
  <c r="BA350" i="1"/>
  <c r="AZ350" i="1"/>
  <c r="AZ336" i="1"/>
  <c r="BA336" i="1"/>
  <c r="AZ337" i="1"/>
  <c r="BA337" i="1"/>
  <c r="AZ338" i="1"/>
  <c r="BA338" i="1"/>
  <c r="AZ339" i="1"/>
  <c r="BA339" i="1"/>
  <c r="AZ340" i="1"/>
  <c r="BA340" i="1"/>
  <c r="AZ341" i="1"/>
  <c r="BA341" i="1"/>
  <c r="AZ342" i="1"/>
  <c r="BA342" i="1"/>
  <c r="AZ343" i="1"/>
  <c r="BA343" i="1"/>
  <c r="AZ344" i="1"/>
  <c r="BA344" i="1"/>
  <c r="AZ345" i="1"/>
  <c r="BA345" i="1"/>
  <c r="AZ346" i="1"/>
  <c r="BA346" i="1"/>
  <c r="AZ347" i="1"/>
  <c r="BA347" i="1"/>
  <c r="AZ348" i="1"/>
  <c r="BA348" i="1"/>
  <c r="BA335" i="1"/>
  <c r="AZ335" i="1"/>
  <c r="AZ322" i="1"/>
  <c r="BA322" i="1"/>
  <c r="AZ323" i="1"/>
  <c r="BA323" i="1"/>
  <c r="AZ324" i="1"/>
  <c r="BA324" i="1"/>
  <c r="AZ325" i="1"/>
  <c r="BA325" i="1"/>
  <c r="AZ326" i="1"/>
  <c r="BA326" i="1"/>
  <c r="AZ327" i="1"/>
  <c r="BA327" i="1"/>
  <c r="AZ328" i="1"/>
  <c r="BA328" i="1"/>
  <c r="AZ329" i="1"/>
  <c r="BA329" i="1"/>
  <c r="AZ330" i="1"/>
  <c r="BA330" i="1"/>
  <c r="AZ331" i="1"/>
  <c r="BA331" i="1"/>
  <c r="AZ332" i="1"/>
  <c r="BA332" i="1"/>
  <c r="AZ333" i="1"/>
  <c r="BA333" i="1"/>
  <c r="BA321" i="1"/>
  <c r="AZ321" i="1"/>
  <c r="AZ302" i="1"/>
  <c r="BA302" i="1"/>
  <c r="AZ303" i="1"/>
  <c r="BA303" i="1"/>
  <c r="AZ304" i="1"/>
  <c r="BA304" i="1"/>
  <c r="AZ305" i="1"/>
  <c r="BA305" i="1"/>
  <c r="AZ306" i="1"/>
  <c r="BA306" i="1"/>
  <c r="AZ307" i="1"/>
  <c r="BA307" i="1"/>
  <c r="AZ308" i="1"/>
  <c r="BA308" i="1"/>
  <c r="AZ309" i="1"/>
  <c r="BA309" i="1"/>
  <c r="AZ310" i="1"/>
  <c r="BA310" i="1"/>
  <c r="AZ311" i="1"/>
  <c r="BA311" i="1"/>
  <c r="AZ312" i="1"/>
  <c r="BA312" i="1"/>
  <c r="AZ313" i="1"/>
  <c r="BA313" i="1"/>
  <c r="AZ314" i="1"/>
  <c r="BA314" i="1"/>
  <c r="AZ315" i="1"/>
  <c r="BA315" i="1"/>
  <c r="AZ316" i="1"/>
  <c r="BA316" i="1"/>
  <c r="AZ317" i="1"/>
  <c r="BA317" i="1"/>
  <c r="AZ318" i="1"/>
  <c r="BA318" i="1"/>
  <c r="BA301" i="1"/>
  <c r="AZ301" i="1"/>
  <c r="BA295" i="1"/>
  <c r="BA296" i="1"/>
  <c r="BA297" i="1"/>
  <c r="BA294" i="1"/>
  <c r="AZ295" i="1"/>
  <c r="AZ296" i="1"/>
  <c r="AZ297" i="1"/>
  <c r="AZ294" i="1"/>
  <c r="AZ21" i="1"/>
  <c r="BA21" i="1"/>
  <c r="BB21" i="1"/>
  <c r="BC21" i="1"/>
  <c r="BD21" i="1"/>
  <c r="BE21" i="1"/>
  <c r="BF21" i="1"/>
  <c r="AY21" i="1"/>
  <c r="W21" i="1"/>
  <c r="X21" i="1"/>
  <c r="Y21" i="1"/>
  <c r="Z21" i="1" s="1"/>
  <c r="AA21" i="1" s="1"/>
  <c r="AB21" i="1"/>
  <c r="AC21" i="1"/>
  <c r="AE21" i="1"/>
  <c r="AF21" i="1"/>
  <c r="AG21" i="1"/>
  <c r="AH21" i="1"/>
  <c r="AD21" i="1" s="1"/>
  <c r="AJ21" i="1"/>
  <c r="AM21" i="1"/>
  <c r="AN21" i="1"/>
  <c r="AR21" i="1"/>
  <c r="AS21" i="1"/>
  <c r="AT21" i="1"/>
  <c r="AU21" i="1"/>
  <c r="AV21" i="1"/>
  <c r="U21" i="1"/>
  <c r="AX21" i="1"/>
  <c r="AW21" i="1"/>
  <c r="T21" i="1"/>
  <c r="S21" i="1"/>
  <c r="R21" i="1"/>
  <c r="Q21" i="1"/>
  <c r="E21" i="1"/>
  <c r="F21" i="1"/>
  <c r="G21" i="1"/>
  <c r="H21" i="1"/>
  <c r="J21" i="1"/>
  <c r="K21" i="1"/>
  <c r="M21" i="1"/>
  <c r="N21" i="1"/>
  <c r="AK29" i="1"/>
  <c r="AK79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76" i="1"/>
  <c r="AO372" i="1"/>
  <c r="AO373" i="1"/>
  <c r="AO371" i="1"/>
  <c r="AO365" i="1"/>
  <c r="AO366" i="1"/>
  <c r="AO367" i="1"/>
  <c r="AO368" i="1"/>
  <c r="AO364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50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35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21" i="1"/>
  <c r="AO312" i="1"/>
  <c r="AO313" i="1"/>
  <c r="AO314" i="1"/>
  <c r="AO315" i="1"/>
  <c r="AO316" i="1"/>
  <c r="AO317" i="1"/>
  <c r="AO318" i="1"/>
  <c r="AO302" i="1"/>
  <c r="AO303" i="1"/>
  <c r="AO304" i="1"/>
  <c r="AO305" i="1"/>
  <c r="AO306" i="1"/>
  <c r="AO307" i="1"/>
  <c r="AO308" i="1"/>
  <c r="AO309" i="1"/>
  <c r="AO310" i="1"/>
  <c r="AO311" i="1"/>
  <c r="AO301" i="1"/>
  <c r="AO295" i="1"/>
  <c r="AO296" i="1"/>
  <c r="AO297" i="1"/>
  <c r="AO290" i="1"/>
  <c r="AO289" i="1"/>
  <c r="AO283" i="1"/>
  <c r="AO284" i="1"/>
  <c r="AO285" i="1"/>
  <c r="AO286" i="1"/>
  <c r="AO282" i="1"/>
  <c r="AO279" i="1"/>
  <c r="AO277" i="1"/>
  <c r="AO251" i="1"/>
  <c r="AO252" i="1"/>
  <c r="AO254" i="1"/>
  <c r="AO255" i="1"/>
  <c r="AO256" i="1"/>
  <c r="AO257" i="1"/>
  <c r="AO258" i="1"/>
  <c r="AO259" i="1"/>
  <c r="AO250" i="1"/>
  <c r="AO239" i="1"/>
  <c r="AO240" i="1"/>
  <c r="AO242" i="1"/>
  <c r="AO243" i="1"/>
  <c r="AO244" i="1"/>
  <c r="AO245" i="1"/>
  <c r="AO246" i="1"/>
  <c r="AO247" i="1"/>
  <c r="AO238" i="1"/>
  <c r="AO227" i="1"/>
  <c r="AO228" i="1"/>
  <c r="AO230" i="1"/>
  <c r="AO231" i="1"/>
  <c r="AO232" i="1"/>
  <c r="AO233" i="1"/>
  <c r="AO234" i="1"/>
  <c r="AO235" i="1"/>
  <c r="AO226" i="1"/>
  <c r="AO215" i="1"/>
  <c r="AO216" i="1"/>
  <c r="AO218" i="1"/>
  <c r="AO219" i="1"/>
  <c r="AO220" i="1"/>
  <c r="AO221" i="1"/>
  <c r="AO222" i="1"/>
  <c r="AO223" i="1"/>
  <c r="AO214" i="1"/>
  <c r="AO197" i="1"/>
  <c r="AO198" i="1"/>
  <c r="AO199" i="1"/>
  <c r="AO200" i="1"/>
  <c r="AO201" i="1"/>
  <c r="AO202" i="1"/>
  <c r="AO203" i="1"/>
  <c r="AO204" i="1"/>
  <c r="AO205" i="1"/>
  <c r="AO196" i="1"/>
  <c r="AO189" i="1"/>
  <c r="AO190" i="1"/>
  <c r="AO192" i="1"/>
  <c r="AO193" i="1"/>
  <c r="AO188" i="1"/>
  <c r="AO160" i="1"/>
  <c r="AO161" i="1"/>
  <c r="AO163" i="1"/>
  <c r="AO164" i="1"/>
  <c r="AO166" i="1"/>
  <c r="AO167" i="1"/>
  <c r="AO168" i="1"/>
  <c r="AO169" i="1"/>
  <c r="AO170" i="1"/>
  <c r="AO171" i="1"/>
  <c r="AO172" i="1"/>
  <c r="AO173" i="1"/>
  <c r="AO174" i="1"/>
  <c r="AO176" i="1"/>
  <c r="AO177" i="1"/>
  <c r="AO178" i="1"/>
  <c r="AO180" i="1"/>
  <c r="AO133" i="1"/>
  <c r="AO135" i="1"/>
  <c r="AO136" i="1"/>
  <c r="AO138" i="1"/>
  <c r="AO139" i="1"/>
  <c r="AO140" i="1"/>
  <c r="AO141" i="1"/>
  <c r="AO142" i="1"/>
  <c r="AO144" i="1"/>
  <c r="AO145" i="1"/>
  <c r="AO146" i="1"/>
  <c r="AO148" i="1"/>
  <c r="AO149" i="1"/>
  <c r="AO151" i="1"/>
  <c r="AO153" i="1"/>
  <c r="AO154" i="1"/>
  <c r="AO131" i="1"/>
  <c r="AO125" i="1"/>
  <c r="AO126" i="1"/>
  <c r="AO127" i="1"/>
  <c r="AO124" i="1"/>
  <c r="AO121" i="1"/>
  <c r="AO119" i="1"/>
  <c r="AO116" i="1"/>
  <c r="AO111" i="1"/>
  <c r="AO112" i="1"/>
  <c r="AO113" i="1"/>
  <c r="AO110" i="1"/>
  <c r="AG41" i="2"/>
  <c r="AG42" i="2"/>
  <c r="AG43" i="2"/>
  <c r="AG44" i="2"/>
  <c r="AG47" i="2"/>
  <c r="AG45" i="2"/>
  <c r="AG49" i="2"/>
  <c r="AG50" i="2"/>
  <c r="AG27" i="2"/>
  <c r="AG28" i="2"/>
  <c r="AG29" i="2"/>
  <c r="AG32" i="2"/>
  <c r="AG30" i="2"/>
  <c r="AO105" i="1"/>
  <c r="AO106" i="1"/>
  <c r="AO107" i="1"/>
  <c r="AO104" i="1"/>
  <c r="AO99" i="1"/>
  <c r="AO100" i="1"/>
  <c r="AO101" i="1"/>
  <c r="AO98" i="1"/>
  <c r="AO89" i="1"/>
  <c r="AO90" i="1"/>
  <c r="AO91" i="1"/>
  <c r="AO92" i="1"/>
  <c r="AO93" i="1"/>
  <c r="AO94" i="1"/>
  <c r="AO88" i="1"/>
  <c r="AO78" i="1"/>
  <c r="AO80" i="1"/>
  <c r="AO79" i="1"/>
  <c r="AO81" i="1"/>
  <c r="AO82" i="1"/>
  <c r="AO85" i="1"/>
  <c r="AO77" i="1"/>
  <c r="AO73" i="1"/>
  <c r="AO69" i="1"/>
  <c r="AO72" i="1"/>
  <c r="AO68" i="1"/>
  <c r="AO65" i="1"/>
  <c r="AO66" i="1"/>
  <c r="AO64" i="1"/>
  <c r="AO38" i="1"/>
  <c r="AO39" i="1"/>
  <c r="AO40" i="1"/>
  <c r="AO41" i="1"/>
  <c r="AO42" i="1"/>
  <c r="AO43" i="1"/>
  <c r="AO44" i="1"/>
  <c r="AO45" i="1"/>
  <c r="AO48" i="1"/>
  <c r="AO47" i="1"/>
  <c r="AO49" i="1"/>
  <c r="AO50" i="1"/>
  <c r="AO54" i="1" s="1"/>
  <c r="AO55" i="1"/>
  <c r="AO57" i="1"/>
  <c r="AO59" i="1"/>
  <c r="AO60" i="1"/>
  <c r="AO61" i="1"/>
  <c r="AO37" i="1"/>
  <c r="AL41" i="2"/>
  <c r="AL42" i="2"/>
  <c r="AL43" i="2"/>
  <c r="AL44" i="2"/>
  <c r="AL45" i="2"/>
  <c r="AL49" i="2"/>
  <c r="AL50" i="2"/>
  <c r="AL39" i="2"/>
  <c r="AL26" i="2"/>
  <c r="AL27" i="2"/>
  <c r="AL28" i="2"/>
  <c r="AL29" i="2"/>
  <c r="AL32" i="2"/>
  <c r="AL30" i="2"/>
  <c r="AL34" i="2"/>
  <c r="AL36" i="2"/>
  <c r="AL24" i="2"/>
  <c r="AL11" i="2"/>
  <c r="AL12" i="2"/>
  <c r="AL13" i="2"/>
  <c r="AL14" i="2"/>
  <c r="AL17" i="2"/>
  <c r="AL15" i="2"/>
  <c r="AL19" i="2"/>
  <c r="AL21" i="2"/>
  <c r="AL9" i="2"/>
  <c r="AG13" i="2"/>
  <c r="AG14" i="2"/>
  <c r="AG17" i="2"/>
  <c r="AG15" i="2"/>
  <c r="AG12" i="2"/>
  <c r="AT6" i="2"/>
  <c r="AU6" i="2"/>
  <c r="AG9" i="2"/>
  <c r="AG11" i="2"/>
  <c r="AG19" i="2"/>
  <c r="AG21" i="2"/>
  <c r="AG24" i="2"/>
  <c r="AG26" i="2"/>
  <c r="AG34" i="2"/>
  <c r="AG36" i="2"/>
  <c r="AG39" i="2"/>
  <c r="B2" i="2"/>
  <c r="AO12" i="1"/>
  <c r="AO13" i="1"/>
  <c r="AO14" i="1"/>
  <c r="AO16" i="1"/>
  <c r="AO18" i="1"/>
  <c r="AO21" i="1" s="1"/>
  <c r="AO22" i="1"/>
  <c r="AO23" i="1"/>
  <c r="AO24" i="1"/>
  <c r="AO25" i="1"/>
  <c r="AO26" i="1"/>
  <c r="AO27" i="1"/>
  <c r="AO28" i="1"/>
  <c r="AO29" i="1"/>
  <c r="AO30" i="1"/>
  <c r="AO10" i="1"/>
  <c r="AK176" i="1"/>
  <c r="AK177" i="1"/>
  <c r="AK171" i="1"/>
  <c r="AK168" i="1"/>
  <c r="AK126" i="1"/>
  <c r="AK125" i="1"/>
  <c r="AK127" i="1"/>
  <c r="AK141" i="1"/>
  <c r="AK181" i="1"/>
  <c r="AK182" i="1"/>
  <c r="AK169" i="1"/>
  <c r="AK170" i="1"/>
  <c r="AK172" i="1"/>
  <c r="AK173" i="1"/>
  <c r="AK174" i="1"/>
  <c r="AK175" i="1"/>
  <c r="AK178" i="1"/>
  <c r="B2" i="1"/>
  <c r="AK239" i="1"/>
  <c r="AK240" i="1"/>
  <c r="AK242" i="1"/>
  <c r="AK243" i="1"/>
  <c r="AK244" i="1"/>
  <c r="AK245" i="1"/>
  <c r="AK246" i="1"/>
  <c r="AK227" i="1"/>
  <c r="AK228" i="1"/>
  <c r="AK230" i="1"/>
  <c r="AK231" i="1"/>
  <c r="AK232" i="1"/>
  <c r="AK233" i="1"/>
  <c r="AK234" i="1"/>
  <c r="AK215" i="1"/>
  <c r="AK216" i="1"/>
  <c r="AK218" i="1"/>
  <c r="AK219" i="1"/>
  <c r="AK220" i="1"/>
  <c r="AK221" i="1"/>
  <c r="AK222" i="1"/>
  <c r="AK223" i="1"/>
  <c r="AK158" i="1"/>
  <c r="AK179" i="1"/>
  <c r="AK91" i="1"/>
  <c r="AK92" i="1"/>
  <c r="AK93" i="1"/>
  <c r="AK71" i="1"/>
  <c r="AK149" i="1"/>
  <c r="AK151" i="1"/>
  <c r="AX292" i="1"/>
  <c r="AW292" i="1"/>
  <c r="AX211" i="1"/>
  <c r="AW211" i="1"/>
  <c r="AX95" i="1"/>
  <c r="AW95" i="1"/>
  <c r="T185" i="1"/>
  <c r="S185" i="1"/>
  <c r="R185" i="1"/>
  <c r="Q185" i="1"/>
  <c r="T95" i="1"/>
  <c r="S95" i="1"/>
  <c r="R95" i="1"/>
  <c r="Q95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3" i="1"/>
  <c r="AK372" i="1"/>
  <c r="AK371" i="1"/>
  <c r="AK368" i="1"/>
  <c r="AK367" i="1"/>
  <c r="AK366" i="1"/>
  <c r="AK365" i="1"/>
  <c r="AK364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297" i="1"/>
  <c r="AK296" i="1"/>
  <c r="AK295" i="1"/>
  <c r="AK294" i="1"/>
  <c r="AK290" i="1"/>
  <c r="AK289" i="1"/>
  <c r="AK286" i="1"/>
  <c r="AK283" i="1"/>
  <c r="AK282" i="1"/>
  <c r="AK279" i="1"/>
  <c r="AK277" i="1"/>
  <c r="AK259" i="1"/>
  <c r="AK250" i="1"/>
  <c r="AK247" i="1"/>
  <c r="AK238" i="1"/>
  <c r="AK235" i="1"/>
  <c r="AK226" i="1"/>
  <c r="AK214" i="1"/>
  <c r="AK202" i="1"/>
  <c r="AK199" i="1"/>
  <c r="AK196" i="1"/>
  <c r="AK190" i="1"/>
  <c r="AK188" i="1"/>
  <c r="AK180" i="1"/>
  <c r="AK153" i="1"/>
  <c r="AK142" i="1"/>
  <c r="AK140" i="1"/>
  <c r="AK143" i="1"/>
  <c r="AK131" i="1"/>
  <c r="AK133" i="1"/>
  <c r="AK124" i="1"/>
  <c r="AK121" i="1"/>
  <c r="AK119" i="1"/>
  <c r="AK116" i="1"/>
  <c r="AK113" i="1"/>
  <c r="AK112" i="1"/>
  <c r="AK111" i="1"/>
  <c r="AK110" i="1"/>
  <c r="AK107" i="1"/>
  <c r="AK106" i="1"/>
  <c r="AK105" i="1"/>
  <c r="AK104" i="1"/>
  <c r="AK101" i="1"/>
  <c r="AK100" i="1"/>
  <c r="AK99" i="1"/>
  <c r="AK98" i="1"/>
  <c r="AK94" i="1"/>
  <c r="AK90" i="1"/>
  <c r="AK89" i="1"/>
  <c r="AK88" i="1"/>
  <c r="AK78" i="1"/>
  <c r="AK80" i="1"/>
  <c r="AK81" i="1"/>
  <c r="AK82" i="1"/>
  <c r="AK85" i="1"/>
  <c r="AK77" i="1"/>
  <c r="AK73" i="1"/>
  <c r="AK72" i="1"/>
  <c r="AK69" i="1"/>
  <c r="AK68" i="1"/>
  <c r="AK65" i="1"/>
  <c r="AK66" i="1"/>
  <c r="AK64" i="1"/>
  <c r="AK44" i="1"/>
  <c r="AK45" i="1"/>
  <c r="AK48" i="1"/>
  <c r="AK49" i="1"/>
  <c r="AK50" i="1"/>
  <c r="AK54" i="1" s="1"/>
  <c r="AK55" i="1"/>
  <c r="AK57" i="1"/>
  <c r="AK59" i="1"/>
  <c r="AK61" i="1"/>
  <c r="AK43" i="1"/>
  <c r="AK42" i="1"/>
  <c r="AK41" i="1"/>
  <c r="AK40" i="1"/>
  <c r="AK39" i="1"/>
  <c r="AK38" i="1"/>
  <c r="AK37" i="1"/>
  <c r="AK30" i="1"/>
  <c r="AK28" i="1"/>
  <c r="AK27" i="1"/>
  <c r="AK26" i="1"/>
  <c r="AK24" i="1"/>
  <c r="AK22" i="1"/>
  <c r="AK18" i="1"/>
  <c r="AK21" i="1" s="1"/>
  <c r="AK16" i="1"/>
  <c r="AK14" i="1"/>
  <c r="AK13" i="1"/>
  <c r="AK11" i="1"/>
  <c r="BF11" i="1"/>
  <c r="AK10" i="1"/>
  <c r="AL40" i="2"/>
  <c r="B104" i="2"/>
  <c r="B36" i="2"/>
  <c r="B106" i="2"/>
  <c r="AZ278" i="1"/>
  <c r="AS278" i="1"/>
  <c r="M56" i="1"/>
  <c r="W20" i="2"/>
  <c r="S20" i="2"/>
  <c r="B88" i="2"/>
  <c r="G83" i="1" l="1"/>
  <c r="AZ53" i="1"/>
  <c r="AR53" i="1"/>
  <c r="AJ53" i="1"/>
  <c r="AB53" i="1"/>
  <c r="T53" i="1"/>
  <c r="K53" i="1"/>
  <c r="B53" i="1"/>
  <c r="AY53" i="1"/>
  <c r="AQ53" i="1"/>
  <c r="AI53" i="1"/>
  <c r="AA53" i="1"/>
  <c r="S53" i="1"/>
  <c r="J53" i="1"/>
  <c r="BF53" i="1"/>
  <c r="AX53" i="1"/>
  <c r="AP53" i="1"/>
  <c r="AH53" i="1"/>
  <c r="Z53" i="1"/>
  <c r="R53" i="1"/>
  <c r="I53" i="1"/>
  <c r="BE53" i="1"/>
  <c r="AW53" i="1"/>
  <c r="AO53" i="1"/>
  <c r="AG53" i="1"/>
  <c r="Y53" i="1"/>
  <c r="Q53" i="1"/>
  <c r="H53" i="1"/>
  <c r="BD53" i="1"/>
  <c r="AV53" i="1"/>
  <c r="AN53" i="1"/>
  <c r="AF53" i="1"/>
  <c r="X53" i="1"/>
  <c r="G53" i="1"/>
  <c r="BC53" i="1"/>
  <c r="AU53" i="1"/>
  <c r="AM53" i="1"/>
  <c r="AE53" i="1"/>
  <c r="W53" i="1"/>
  <c r="N53" i="1"/>
  <c r="F53" i="1"/>
  <c r="BB53" i="1"/>
  <c r="AT53" i="1"/>
  <c r="AL53" i="1"/>
  <c r="AD53" i="1"/>
  <c r="V53" i="1"/>
  <c r="M53" i="1"/>
  <c r="E53" i="1"/>
  <c r="BA53" i="1"/>
  <c r="AS53" i="1"/>
  <c r="AK53" i="1"/>
  <c r="AC53" i="1"/>
  <c r="U53" i="1"/>
  <c r="L53" i="1"/>
  <c r="D53" i="1"/>
  <c r="G32" i="1"/>
  <c r="L20" i="1"/>
  <c r="U20" i="1"/>
  <c r="AC20" i="1"/>
  <c r="AK20" i="1"/>
  <c r="AS20" i="1"/>
  <c r="BA20" i="1"/>
  <c r="AZ20" i="1"/>
  <c r="B20" i="1"/>
  <c r="G20" i="1"/>
  <c r="M20" i="1"/>
  <c r="V20" i="1"/>
  <c r="AD20" i="1"/>
  <c r="AL20" i="1"/>
  <c r="AT20" i="1"/>
  <c r="BB20" i="1"/>
  <c r="AR20" i="1"/>
  <c r="E20" i="1"/>
  <c r="N20" i="1"/>
  <c r="W20" i="1"/>
  <c r="AE20" i="1"/>
  <c r="AM20" i="1"/>
  <c r="AU20" i="1"/>
  <c r="BC20" i="1"/>
  <c r="AJ20" i="1"/>
  <c r="F20" i="1"/>
  <c r="X20" i="1"/>
  <c r="AF20" i="1"/>
  <c r="AN20" i="1"/>
  <c r="AV20" i="1"/>
  <c r="BD20" i="1"/>
  <c r="AB20" i="1"/>
  <c r="H20" i="1"/>
  <c r="Q20" i="1"/>
  <c r="Y20" i="1"/>
  <c r="AG20" i="1"/>
  <c r="AO20" i="1"/>
  <c r="AW20" i="1"/>
  <c r="BE20" i="1"/>
  <c r="T20" i="1"/>
  <c r="I20" i="1"/>
  <c r="R20" i="1"/>
  <c r="Z20" i="1"/>
  <c r="AH20" i="1"/>
  <c r="AP20" i="1"/>
  <c r="AX20" i="1"/>
  <c r="BF20" i="1"/>
  <c r="K20" i="1"/>
  <c r="J20" i="1"/>
  <c r="S20" i="1"/>
  <c r="AA20" i="1"/>
  <c r="AI20" i="1"/>
  <c r="AQ20" i="1"/>
  <c r="AY20" i="1"/>
  <c r="D20" i="1"/>
  <c r="AC155" i="1"/>
  <c r="Z66" i="1"/>
  <c r="K193" i="1"/>
  <c r="I189" i="1"/>
  <c r="H189" i="1"/>
  <c r="J184" i="1"/>
  <c r="E183" i="1"/>
  <c r="AZ184" i="1"/>
  <c r="AR184" i="1"/>
  <c r="AJ184" i="1"/>
  <c r="AA184" i="1"/>
  <c r="BE183" i="1"/>
  <c r="AW183" i="1"/>
  <c r="AO183" i="1"/>
  <c r="AG183" i="1"/>
  <c r="X183" i="1"/>
  <c r="AM176" i="1"/>
  <c r="AO162" i="1"/>
  <c r="AQ175" i="1"/>
  <c r="AQ167" i="1"/>
  <c r="AH182" i="1"/>
  <c r="AI175" i="1"/>
  <c r="AG170" i="1"/>
  <c r="Y182" i="1"/>
  <c r="Y174" i="1"/>
  <c r="BC152" i="1"/>
  <c r="AM146" i="1"/>
  <c r="AT147" i="1"/>
  <c r="AT142" i="1"/>
  <c r="BE145" i="1"/>
  <c r="BC141" i="1"/>
  <c r="AS134" i="1"/>
  <c r="BE150" i="1"/>
  <c r="AW150" i="1"/>
  <c r="AO150" i="1"/>
  <c r="AG145" i="1"/>
  <c r="Y131" i="1"/>
  <c r="Y152" i="1"/>
  <c r="AG150" i="1"/>
  <c r="X150" i="1"/>
  <c r="M150" i="1"/>
  <c r="E150" i="1"/>
  <c r="R105" i="1"/>
  <c r="Y105" i="1"/>
  <c r="AG99" i="1"/>
  <c r="Y79" i="1"/>
  <c r="E209" i="1"/>
  <c r="I184" i="1"/>
  <c r="D183" i="1"/>
  <c r="AY184" i="1"/>
  <c r="AQ184" i="1"/>
  <c r="AI184" i="1"/>
  <c r="Z184" i="1"/>
  <c r="BD183" i="1"/>
  <c r="AV183" i="1"/>
  <c r="AN183" i="1"/>
  <c r="AF183" i="1"/>
  <c r="W183" i="1"/>
  <c r="M183" i="1"/>
  <c r="AM174" i="1"/>
  <c r="AQ182" i="1"/>
  <c r="AQ174" i="1"/>
  <c r="AQ166" i="1"/>
  <c r="AG182" i="1"/>
  <c r="AH175" i="1"/>
  <c r="AG169" i="1"/>
  <c r="Y181" i="1"/>
  <c r="Y173" i="1"/>
  <c r="AT152" i="1"/>
  <c r="AN145" i="1"/>
  <c r="AS147" i="1"/>
  <c r="AS142" i="1"/>
  <c r="BE144" i="1"/>
  <c r="BF134" i="1"/>
  <c r="AT131" i="1"/>
  <c r="BD150" i="1"/>
  <c r="AV150" i="1"/>
  <c r="AN150" i="1"/>
  <c r="AG144" i="1"/>
  <c r="AB148" i="1"/>
  <c r="Y134" i="1"/>
  <c r="AF150" i="1"/>
  <c r="W150" i="1"/>
  <c r="L150" i="1"/>
  <c r="D150" i="1"/>
  <c r="Q105" i="1"/>
  <c r="AG105" i="1"/>
  <c r="T79" i="1"/>
  <c r="AT66" i="1"/>
  <c r="AT60" i="1"/>
  <c r="AJ58" i="1"/>
  <c r="AK58" i="1" s="1"/>
  <c r="AI15" i="1"/>
  <c r="AI56" i="1" s="1"/>
  <c r="BC148" i="1"/>
  <c r="AG148" i="1"/>
  <c r="N134" i="1"/>
  <c r="AN105" i="1"/>
  <c r="AQ73" i="1"/>
  <c r="AI58" i="1"/>
  <c r="AI155" i="1"/>
  <c r="AI158" i="1"/>
  <c r="AM134" i="1"/>
  <c r="AB142" i="1"/>
  <c r="AA150" i="1"/>
  <c r="H150" i="1"/>
  <c r="AG91" i="1"/>
  <c r="AI51" i="1"/>
  <c r="M184" i="1"/>
  <c r="AY183" i="1"/>
  <c r="AM182" i="1"/>
  <c r="AH179" i="1"/>
  <c r="BE147" i="1"/>
  <c r="AY150" i="1"/>
  <c r="AB134" i="1"/>
  <c r="Q150" i="1"/>
  <c r="AT79" i="1"/>
  <c r="AI47" i="1"/>
  <c r="F183" i="1"/>
  <c r="AX183" i="1"/>
  <c r="AM181" i="1"/>
  <c r="AI182" i="1"/>
  <c r="Y175" i="1"/>
  <c r="AS144" i="1"/>
  <c r="BC142" i="1"/>
  <c r="BF150" i="1"/>
  <c r="AF152" i="1"/>
  <c r="Y150" i="1"/>
  <c r="D209" i="1"/>
  <c r="H184" i="1"/>
  <c r="BF184" i="1"/>
  <c r="AX184" i="1"/>
  <c r="AP184" i="1"/>
  <c r="AH184" i="1"/>
  <c r="AD184" i="1" s="1"/>
  <c r="Y184" i="1"/>
  <c r="BC183" i="1"/>
  <c r="AU183" i="1"/>
  <c r="AM183" i="1"/>
  <c r="AE183" i="1"/>
  <c r="V183" i="1"/>
  <c r="L183" i="1"/>
  <c r="AM173" i="1"/>
  <c r="AQ181" i="1"/>
  <c r="AQ173" i="1"/>
  <c r="AQ165" i="1"/>
  <c r="AI181" i="1"/>
  <c r="AG176" i="1"/>
  <c r="AI162" i="1"/>
  <c r="Y180" i="1"/>
  <c r="Y172" i="1"/>
  <c r="AS152" i="1"/>
  <c r="AM145" i="1"/>
  <c r="AT146" i="1"/>
  <c r="AT141" i="1"/>
  <c r="BE134" i="1"/>
  <c r="AS131" i="1"/>
  <c r="BC150" i="1"/>
  <c r="AU150" i="1"/>
  <c r="AG131" i="1"/>
  <c r="AB146" i="1"/>
  <c r="Y142" i="1"/>
  <c r="AM150" i="1"/>
  <c r="AE150" i="1"/>
  <c r="V150" i="1"/>
  <c r="K150" i="1"/>
  <c r="AA99" i="1"/>
  <c r="AN66" i="1"/>
  <c r="AT58" i="1"/>
  <c r="AI7" i="1"/>
  <c r="Y162" i="1"/>
  <c r="BC145" i="1"/>
  <c r="AR150" i="1"/>
  <c r="AH152" i="1"/>
  <c r="R150" i="1"/>
  <c r="AB113" i="1"/>
  <c r="AJ47" i="1"/>
  <c r="AK47" i="1" s="1"/>
  <c r="AT184" i="1"/>
  <c r="AC184" i="1"/>
  <c r="AI183" i="1"/>
  <c r="AM169" i="1"/>
  <c r="AQ160" i="1"/>
  <c r="Y176" i="1"/>
  <c r="AT144" i="1"/>
  <c r="AN131" i="1"/>
  <c r="AG141" i="1"/>
  <c r="AI150" i="1"/>
  <c r="G150" i="1"/>
  <c r="AT99" i="1"/>
  <c r="H183" i="1"/>
  <c r="Y183" i="1"/>
  <c r="AQ168" i="1"/>
  <c r="AG158" i="1"/>
  <c r="AS148" i="1"/>
  <c r="BE146" i="1"/>
  <c r="AX150" i="1"/>
  <c r="AG146" i="1"/>
  <c r="AH150" i="1"/>
  <c r="AD150" i="1" s="1"/>
  <c r="R184" i="1"/>
  <c r="G184" i="1"/>
  <c r="BE184" i="1"/>
  <c r="AW184" i="1"/>
  <c r="AO184" i="1"/>
  <c r="AG184" i="1"/>
  <c r="X184" i="1"/>
  <c r="BB183" i="1"/>
  <c r="AT183" i="1"/>
  <c r="AL183" i="1"/>
  <c r="AC183" i="1"/>
  <c r="U183" i="1"/>
  <c r="K183" i="1"/>
  <c r="AM172" i="1"/>
  <c r="AQ180" i="1"/>
  <c r="AQ172" i="1"/>
  <c r="AQ164" i="1"/>
  <c r="AH181" i="1"/>
  <c r="AG175" i="1"/>
  <c r="AH162" i="1"/>
  <c r="AD162" i="1" s="1"/>
  <c r="Y179" i="1"/>
  <c r="Y170" i="1"/>
  <c r="AN144" i="1"/>
  <c r="AS146" i="1"/>
  <c r="AS141" i="1"/>
  <c r="BC147" i="1"/>
  <c r="BD134" i="1"/>
  <c r="AO134" i="1"/>
  <c r="BB150" i="1"/>
  <c r="AT150" i="1"/>
  <c r="AG134" i="1"/>
  <c r="AJ152" i="1"/>
  <c r="AK152" i="1" s="1"/>
  <c r="AB145" i="1"/>
  <c r="Y141" i="1"/>
  <c r="AL150" i="1"/>
  <c r="AC150" i="1"/>
  <c r="T150" i="1"/>
  <c r="J150" i="1"/>
  <c r="AG113" i="1"/>
  <c r="AT105" i="1"/>
  <c r="Z99" i="1"/>
  <c r="AI71" i="1"/>
  <c r="AG66" i="1"/>
  <c r="AT47" i="1"/>
  <c r="AH58" i="1"/>
  <c r="BC184" i="1"/>
  <c r="AM184" i="1"/>
  <c r="V184" i="1"/>
  <c r="AR183" i="1"/>
  <c r="AA183" i="1"/>
  <c r="I183" i="1"/>
  <c r="AQ178" i="1"/>
  <c r="AQ162" i="1"/>
  <c r="AG173" i="1"/>
  <c r="Y177" i="1"/>
  <c r="AN142" i="1"/>
  <c r="BE148" i="1"/>
  <c r="AZ150" i="1"/>
  <c r="AG142" i="1"/>
  <c r="AJ150" i="1"/>
  <c r="AQ126" i="1"/>
  <c r="AG71" i="1"/>
  <c r="AN58" i="1"/>
  <c r="BB184" i="1"/>
  <c r="U184" i="1"/>
  <c r="Z183" i="1"/>
  <c r="AQ177" i="1"/>
  <c r="AG172" i="1"/>
  <c r="Y158" i="1"/>
  <c r="BC144" i="1"/>
  <c r="AQ150" i="1"/>
  <c r="Y146" i="1"/>
  <c r="BE60" i="1"/>
  <c r="BA184" i="1"/>
  <c r="AK184" i="1"/>
  <c r="AB184" i="1"/>
  <c r="BF183" i="1"/>
  <c r="AP183" i="1"/>
  <c r="Q183" i="1"/>
  <c r="AQ176" i="1"/>
  <c r="AG179" i="1"/>
  <c r="BE152" i="1"/>
  <c r="Q184" i="1"/>
  <c r="F184" i="1"/>
  <c r="BD184" i="1"/>
  <c r="AV184" i="1"/>
  <c r="AN184" i="1"/>
  <c r="AF184" i="1"/>
  <c r="W184" i="1"/>
  <c r="BA183" i="1"/>
  <c r="AS183" i="1"/>
  <c r="AK183" i="1"/>
  <c r="AB183" i="1"/>
  <c r="T183" i="1"/>
  <c r="J183" i="1"/>
  <c r="AM171" i="1"/>
  <c r="AQ179" i="1"/>
  <c r="AQ171" i="1"/>
  <c r="AQ163" i="1"/>
  <c r="AG181" i="1"/>
  <c r="AG174" i="1"/>
  <c r="AG162" i="1"/>
  <c r="Y178" i="1"/>
  <c r="Y169" i="1"/>
  <c r="AM148" i="1"/>
  <c r="AM144" i="1"/>
  <c r="AT145" i="1"/>
  <c r="BE142" i="1"/>
  <c r="BC146" i="1"/>
  <c r="BC134" i="1"/>
  <c r="BA150" i="1"/>
  <c r="AS150" i="1"/>
  <c r="AF134" i="1"/>
  <c r="AI152" i="1"/>
  <c r="AB144" i="1"/>
  <c r="Y145" i="1"/>
  <c r="AK150" i="1"/>
  <c r="AB150" i="1"/>
  <c r="S150" i="1"/>
  <c r="I150" i="1"/>
  <c r="AQ127" i="1"/>
  <c r="AG111" i="1"/>
  <c r="BE99" i="1"/>
  <c r="Y99" i="1"/>
  <c r="AH71" i="1"/>
  <c r="AE66" i="1"/>
  <c r="AG58" i="1"/>
  <c r="AI52" i="1"/>
  <c r="E184" i="1"/>
  <c r="AU184" i="1"/>
  <c r="AE184" i="1"/>
  <c r="AZ183" i="1"/>
  <c r="AJ183" i="1"/>
  <c r="S183" i="1"/>
  <c r="AM170" i="1"/>
  <c r="AQ170" i="1"/>
  <c r="AI179" i="1"/>
  <c r="AN148" i="1"/>
  <c r="AS145" i="1"/>
  <c r="BE131" i="1"/>
  <c r="Y144" i="1"/>
  <c r="BC99" i="1"/>
  <c r="Y66" i="1"/>
  <c r="D184" i="1"/>
  <c r="AL184" i="1"/>
  <c r="AQ183" i="1"/>
  <c r="R183" i="1"/>
  <c r="AQ169" i="1"/>
  <c r="AH158" i="1"/>
  <c r="AD158" i="1" s="1"/>
  <c r="AT148" i="1"/>
  <c r="BC131" i="1"/>
  <c r="AG152" i="1"/>
  <c r="Z150" i="1"/>
  <c r="AQ125" i="1"/>
  <c r="AF73" i="1"/>
  <c r="AI46" i="1"/>
  <c r="AS184" i="1"/>
  <c r="AH183" i="1"/>
  <c r="AD183" i="1" s="1"/>
  <c r="AM162" i="1"/>
  <c r="AG171" i="1"/>
  <c r="AN146" i="1"/>
  <c r="AT134" i="1"/>
  <c r="AP150" i="1"/>
  <c r="Y148" i="1"/>
  <c r="AB131" i="1"/>
  <c r="AF71" i="1"/>
  <c r="AQ124" i="1"/>
  <c r="Y111" i="1"/>
  <c r="AF72" i="1"/>
  <c r="N150" i="1"/>
  <c r="BE58" i="1"/>
  <c r="AG60" i="1"/>
  <c r="AI298" i="1"/>
  <c r="F150" i="1"/>
  <c r="BC47" i="1"/>
  <c r="AI19" i="1"/>
  <c r="AJ60" i="1"/>
  <c r="AK60" i="1" s="1"/>
  <c r="AI392" i="1"/>
  <c r="B59" i="1"/>
  <c r="G399" i="1"/>
  <c r="G183" i="1"/>
  <c r="G209" i="1"/>
  <c r="L10" i="1"/>
  <c r="J32" i="2"/>
  <c r="J33" i="2"/>
  <c r="G155" i="1"/>
  <c r="J107" i="1"/>
  <c r="J105" i="1"/>
  <c r="J31" i="2"/>
  <c r="G202" i="1"/>
  <c r="G198" i="1"/>
  <c r="G189" i="1"/>
  <c r="G80" i="2"/>
  <c r="G77" i="2"/>
  <c r="B31" i="2"/>
  <c r="B46" i="2"/>
  <c r="B48" i="2"/>
  <c r="B16" i="2"/>
  <c r="AR278" i="1"/>
  <c r="S71" i="2"/>
  <c r="P20" i="2"/>
  <c r="AO20" i="2"/>
  <c r="D10" i="2"/>
  <c r="AV278" i="1"/>
  <c r="R10" i="2"/>
  <c r="Q278" i="1"/>
  <c r="H10" i="2"/>
  <c r="B42" i="2"/>
  <c r="B63" i="2"/>
  <c r="AE278" i="1"/>
  <c r="H20" i="2"/>
  <c r="Q25" i="2"/>
  <c r="G278" i="1"/>
  <c r="H278" i="1"/>
  <c r="K278" i="1"/>
  <c r="B30" i="2"/>
  <c r="AX20" i="2"/>
  <c r="AY20" i="2"/>
  <c r="B45" i="2"/>
  <c r="B47" i="2"/>
  <c r="Q63" i="2"/>
  <c r="B96" i="2"/>
  <c r="B21" i="2"/>
  <c r="AC20" i="2"/>
  <c r="X278" i="1"/>
  <c r="AL278" i="1"/>
  <c r="M20" i="2"/>
  <c r="AQ10" i="2"/>
  <c r="Q62" i="2"/>
  <c r="L75" i="2"/>
  <c r="BD278" i="1"/>
  <c r="AD40" i="2"/>
  <c r="AU10" i="2"/>
  <c r="B84" i="2"/>
  <c r="S58" i="2"/>
  <c r="B90" i="2"/>
  <c r="B85" i="2"/>
  <c r="AW10" i="2"/>
  <c r="B41" i="2"/>
  <c r="AJ10" i="2"/>
  <c r="H57" i="2"/>
  <c r="AT10" i="2"/>
  <c r="I57" i="2"/>
  <c r="BA20" i="2"/>
  <c r="B79" i="2"/>
  <c r="B50" i="2"/>
  <c r="Q58" i="2"/>
  <c r="I278" i="1"/>
  <c r="B18" i="2"/>
  <c r="B33" i="2"/>
  <c r="B75" i="2"/>
  <c r="BC20" i="2"/>
  <c r="B94" i="2"/>
  <c r="BB10" i="2"/>
  <c r="AD20" i="2"/>
  <c r="Q57" i="2"/>
  <c r="B19" i="2"/>
  <c r="B25" i="2"/>
  <c r="Q60" i="2"/>
  <c r="J25" i="2"/>
  <c r="K20" i="2"/>
  <c r="B60" i="2"/>
  <c r="AQ20" i="2"/>
  <c r="AL20" i="2"/>
  <c r="B10" i="2"/>
  <c r="B49" i="2"/>
  <c r="B15" i="2"/>
  <c r="M278" i="1"/>
  <c r="S40" i="2"/>
  <c r="S67" i="2"/>
  <c r="AM20" i="2"/>
  <c r="J20" i="2"/>
  <c r="S62" i="2"/>
  <c r="BB20" i="2"/>
  <c r="B43" i="2"/>
  <c r="B86" i="2"/>
  <c r="M10" i="2"/>
  <c r="E10" i="2"/>
  <c r="AF40" i="2"/>
  <c r="AG40" i="2" s="1"/>
  <c r="B103" i="2"/>
  <c r="E25" i="2"/>
  <c r="B97" i="2"/>
  <c r="AH10" i="2"/>
  <c r="B44" i="2"/>
  <c r="B101" i="2"/>
  <c r="E181" i="1"/>
  <c r="Q35" i="2"/>
  <c r="AW278" i="1"/>
  <c r="T10" i="2"/>
  <c r="Z40" i="2"/>
  <c r="B27" i="2"/>
  <c r="BA278" i="1"/>
  <c r="BA10" i="2"/>
  <c r="AT25" i="2"/>
  <c r="U278" i="1"/>
  <c r="B108" i="2"/>
  <c r="AN20" i="2"/>
  <c r="AS20" i="2"/>
  <c r="V20" i="2"/>
  <c r="AC278" i="1"/>
  <c r="K35" i="2"/>
  <c r="AF278" i="1"/>
  <c r="AT40" i="2"/>
  <c r="B107" i="2"/>
  <c r="B76" i="2"/>
  <c r="D25" i="2"/>
  <c r="B70" i="2"/>
  <c r="Q10" i="2"/>
  <c r="S57" i="2"/>
  <c r="AG20" i="2"/>
  <c r="O20" i="2"/>
  <c r="AC10" i="2"/>
  <c r="BF278" i="1"/>
  <c r="L83" i="2"/>
  <c r="E20" i="2"/>
  <c r="AA10" i="2"/>
  <c r="B29" i="2"/>
  <c r="AM278" i="1"/>
  <c r="Z278" i="1"/>
  <c r="AH25" i="2"/>
  <c r="B82" i="2"/>
  <c r="E90" i="2"/>
  <c r="AU20" i="2"/>
  <c r="AZ20" i="2"/>
  <c r="N20" i="2"/>
  <c r="S25" i="2"/>
  <c r="S69" i="2"/>
  <c r="AJ20" i="2"/>
  <c r="AS10" i="2"/>
  <c r="Q81" i="2"/>
  <c r="T40" i="2"/>
  <c r="AI10" i="2"/>
  <c r="F25" i="2"/>
  <c r="AO10" i="2"/>
  <c r="AG278" i="1"/>
  <c r="Y278" i="1"/>
  <c r="N25" i="2"/>
  <c r="E71" i="2"/>
  <c r="B12" i="2"/>
  <c r="B109" i="2"/>
  <c r="AB278" i="1"/>
  <c r="R278" i="1"/>
  <c r="B57" i="2"/>
  <c r="B14" i="2"/>
  <c r="B89" i="2"/>
  <c r="B71" i="2"/>
  <c r="AY278" i="1"/>
  <c r="W10" i="2"/>
  <c r="Q61" i="2"/>
  <c r="B102" i="2"/>
  <c r="AA278" i="1"/>
  <c r="BC278" i="1"/>
  <c r="BC10" i="2"/>
  <c r="V10" i="2"/>
  <c r="B99" i="2"/>
  <c r="B28" i="2"/>
  <c r="B78" i="2"/>
  <c r="F10" i="2"/>
  <c r="I10" i="2"/>
  <c r="F278" i="1"/>
  <c r="AT278" i="1"/>
  <c r="AE10" i="2"/>
  <c r="AL10" i="2" s="1"/>
  <c r="B77" i="2"/>
  <c r="AJ278" i="1"/>
  <c r="AK278" i="1" s="1"/>
  <c r="AH278" i="1"/>
  <c r="AD278" i="1" s="1"/>
  <c r="B56" i="2"/>
  <c r="B58" i="2"/>
  <c r="AO278" i="1"/>
  <c r="AA20" i="2"/>
  <c r="BC35" i="2"/>
  <c r="S61" i="2"/>
  <c r="B40" i="2"/>
  <c r="AP278" i="1"/>
  <c r="AP101" i="2"/>
  <c r="B98" i="2"/>
  <c r="AF10" i="2"/>
  <c r="AG10" i="2" s="1"/>
  <c r="AD10" i="2"/>
  <c r="B105" i="2"/>
  <c r="AX278" i="1"/>
  <c r="B32" i="2"/>
  <c r="AU25" i="2"/>
  <c r="K162" i="1"/>
  <c r="S65" i="2"/>
  <c r="T278" i="1"/>
  <c r="B59" i="2"/>
  <c r="N278" i="1"/>
  <c r="B26" i="2"/>
  <c r="S278" i="1"/>
  <c r="B34" i="2"/>
  <c r="W40" i="2"/>
  <c r="D278" i="1"/>
  <c r="W278" i="1"/>
  <c r="S66" i="2"/>
  <c r="AT20" i="2"/>
  <c r="S10" i="2"/>
  <c r="B11" i="2"/>
  <c r="B95" i="2"/>
  <c r="F40" i="2"/>
  <c r="AU278" i="1"/>
  <c r="B83" i="2"/>
  <c r="AV20" i="2"/>
  <c r="AF20" i="2"/>
  <c r="AW20" i="2"/>
  <c r="Z20" i="2"/>
  <c r="I20" i="2"/>
  <c r="AE20" i="2"/>
  <c r="AE25" i="2"/>
  <c r="AL25" i="2" s="1"/>
  <c r="B80" i="2"/>
  <c r="B20" i="2"/>
  <c r="B35" i="2" s="1"/>
  <c r="B13" i="2"/>
  <c r="B61" i="2"/>
  <c r="B17" i="2"/>
  <c r="AD25" i="2"/>
  <c r="D20" i="2"/>
  <c r="E154" i="1"/>
  <c r="M25" i="2"/>
  <c r="Z10" i="2"/>
  <c r="AI25" i="2"/>
  <c r="J10" i="2"/>
  <c r="N10" i="2"/>
  <c r="BE278" i="1"/>
  <c r="J278" i="1"/>
  <c r="B87" i="2"/>
  <c r="BB278" i="1"/>
  <c r="AF25" i="2"/>
  <c r="AG25" i="2" s="1"/>
  <c r="Q20" i="2"/>
  <c r="E278" i="1"/>
  <c r="B67" i="2"/>
  <c r="G12" i="2"/>
  <c r="U20" i="2"/>
  <c r="B68" i="2"/>
  <c r="B69" i="2"/>
  <c r="B64" i="2"/>
  <c r="AN278" i="1"/>
  <c r="B65" i="2"/>
  <c r="B66" i="2"/>
  <c r="B157" i="1"/>
  <c r="B66" i="1"/>
  <c r="B64" i="1"/>
  <c r="B65" i="1"/>
  <c r="B153" i="1"/>
  <c r="B170" i="1"/>
  <c r="B176" i="1"/>
  <c r="B178" i="1"/>
  <c r="B154" i="1"/>
  <c r="B177" i="1"/>
  <c r="B161" i="1"/>
  <c r="B171" i="1"/>
  <c r="B179" i="1"/>
  <c r="B168" i="1"/>
  <c r="B172" i="1"/>
  <c r="B180" i="1"/>
  <c r="B148" i="1"/>
  <c r="B173" i="1"/>
  <c r="B181" i="1"/>
  <c r="B152" i="1"/>
  <c r="B174" i="1"/>
  <c r="B182" i="1"/>
  <c r="B151" i="1"/>
  <c r="B175" i="1"/>
  <c r="B183" i="1"/>
  <c r="AN52" i="1"/>
  <c r="L10" i="2"/>
  <c r="L21" i="1"/>
  <c r="AG155" i="1"/>
  <c r="AV58" i="1"/>
  <c r="V146" i="1"/>
  <c r="AZ52" i="1"/>
  <c r="B118" i="1"/>
  <c r="AK155" i="1"/>
  <c r="B140" i="1"/>
  <c r="B145" i="1"/>
  <c r="B160" i="1"/>
  <c r="AI20" i="2"/>
  <c r="B43" i="1"/>
  <c r="V149" i="1"/>
  <c r="J23" i="1"/>
  <c r="K15" i="1"/>
  <c r="K56" i="1" s="1"/>
  <c r="B121" i="1"/>
  <c r="AX17" i="1"/>
  <c r="AV12" i="1"/>
  <c r="BE298" i="1"/>
  <c r="B48" i="1"/>
  <c r="B62" i="1"/>
  <c r="AB19" i="1"/>
  <c r="S51" i="1"/>
  <c r="R51" i="1"/>
  <c r="I19" i="1"/>
  <c r="E33" i="1"/>
  <c r="AT298" i="1"/>
  <c r="AV239" i="1"/>
  <c r="K49" i="1"/>
  <c r="B55" i="1"/>
  <c r="L80" i="1"/>
  <c r="L161" i="1"/>
  <c r="V234" i="1"/>
  <c r="Q84" i="1"/>
  <c r="G19" i="1"/>
  <c r="B133" i="1"/>
  <c r="D154" i="1"/>
  <c r="N17" i="1"/>
  <c r="AX52" i="1"/>
  <c r="BE15" i="1"/>
  <c r="BE56" i="1" s="1"/>
  <c r="J239" i="1"/>
  <c r="I52" i="1"/>
  <c r="BA215" i="1"/>
  <c r="E201" i="1"/>
  <c r="E131" i="1"/>
  <c r="L69" i="1"/>
  <c r="H58" i="1"/>
  <c r="AH155" i="1"/>
  <c r="AT51" i="1"/>
  <c r="AU19" i="1"/>
  <c r="AH52" i="1"/>
  <c r="AD52" i="1" s="1"/>
  <c r="BA58" i="1"/>
  <c r="B16" i="1"/>
  <c r="H154" i="1"/>
  <c r="AV79" i="1"/>
  <c r="N46" i="1"/>
  <c r="AU51" i="1"/>
  <c r="B78" i="1"/>
  <c r="AE298" i="1"/>
  <c r="N19" i="1"/>
  <c r="G298" i="1"/>
  <c r="AC298" i="1"/>
  <c r="J141" i="1"/>
  <c r="AL17" i="1"/>
  <c r="B158" i="1"/>
  <c r="S33" i="1"/>
  <c r="AX7" i="1"/>
  <c r="Q46" i="1"/>
  <c r="AB155" i="1"/>
  <c r="AV198" i="1"/>
  <c r="J124" i="1"/>
  <c r="L28" i="1"/>
  <c r="AL215" i="1"/>
  <c r="B42" i="1"/>
  <c r="F32" i="1"/>
  <c r="X52" i="1"/>
  <c r="L13" i="1"/>
  <c r="K155" i="1"/>
  <c r="AZ45" i="1"/>
  <c r="BB19" i="1"/>
  <c r="V227" i="1"/>
  <c r="X298" i="1"/>
  <c r="S134" i="1"/>
  <c r="G58" i="1"/>
  <c r="AT7" i="1"/>
  <c r="B15" i="1"/>
  <c r="B56" i="1" s="1"/>
  <c r="V258" i="1"/>
  <c r="T19" i="1"/>
  <c r="AP155" i="1"/>
  <c r="AH51" i="1"/>
  <c r="AD51" i="1" s="1"/>
  <c r="AV192" i="1"/>
  <c r="K131" i="1"/>
  <c r="J99" i="1"/>
  <c r="I32" i="1"/>
  <c r="J17" i="1"/>
  <c r="F298" i="1"/>
  <c r="V155" i="1"/>
  <c r="E15" i="1"/>
  <c r="E56" i="1" s="1"/>
  <c r="B124" i="1"/>
  <c r="B207" i="1"/>
  <c r="Q51" i="1"/>
  <c r="AM152" i="1"/>
  <c r="B63" i="1"/>
  <c r="Y155" i="1"/>
  <c r="S228" i="1"/>
  <c r="R33" i="1"/>
  <c r="S19" i="1"/>
  <c r="BE19" i="1"/>
  <c r="V246" i="1"/>
  <c r="K215" i="1"/>
  <c r="E46" i="1"/>
  <c r="BE392" i="1"/>
  <c r="W52" i="1"/>
  <c r="L15" i="2"/>
  <c r="B298" i="1"/>
  <c r="U155" i="1"/>
  <c r="AL52" i="1"/>
  <c r="B28" i="1"/>
  <c r="AV203" i="1"/>
  <c r="R7" i="1"/>
  <c r="L64" i="2"/>
  <c r="H19" i="1"/>
  <c r="AK392" i="1"/>
  <c r="AY46" i="1"/>
  <c r="AW147" i="1"/>
  <c r="AM51" i="1"/>
  <c r="AA12" i="1"/>
  <c r="Q15" i="1"/>
  <c r="Q56" i="1" s="1"/>
  <c r="AF52" i="1"/>
  <c r="AE19" i="1"/>
  <c r="S84" i="1"/>
  <c r="S215" i="1"/>
  <c r="I48" i="1"/>
  <c r="I17" i="1"/>
  <c r="J12" i="1"/>
  <c r="AZ66" i="1"/>
  <c r="AR52" i="1"/>
  <c r="B251" i="1"/>
  <c r="AV25" i="1"/>
  <c r="B209" i="1"/>
  <c r="T83" i="1"/>
  <c r="AQ298" i="1"/>
  <c r="Z17" i="1"/>
  <c r="V197" i="1"/>
  <c r="B94" i="1"/>
  <c r="E175" i="1"/>
  <c r="AF7" i="1"/>
  <c r="AU298" i="1"/>
  <c r="Q215" i="1"/>
  <c r="J21" i="2"/>
  <c r="X58" i="1"/>
  <c r="BD197" i="1"/>
  <c r="B115" i="1"/>
  <c r="AW15" i="1"/>
  <c r="AW56" i="1" s="1"/>
  <c r="Z7" i="1"/>
  <c r="L180" i="1"/>
  <c r="B107" i="1"/>
  <c r="B149" i="1"/>
  <c r="L31" i="1"/>
  <c r="N298" i="1"/>
  <c r="B144" i="1"/>
  <c r="E158" i="1"/>
  <c r="L133" i="1"/>
  <c r="H17" i="1"/>
  <c r="E17" i="1"/>
  <c r="AH19" i="1"/>
  <c r="AD19" i="1" s="1"/>
  <c r="K203" i="1"/>
  <c r="V33" i="1"/>
  <c r="AL134" i="1"/>
  <c r="AC7" i="1"/>
  <c r="AS46" i="1"/>
  <c r="U83" i="1"/>
  <c r="B142" i="1"/>
  <c r="W19" i="1"/>
  <c r="AO52" i="1"/>
  <c r="B90" i="1"/>
  <c r="AM46" i="1"/>
  <c r="K66" i="1"/>
  <c r="BC52" i="1"/>
  <c r="L68" i="1"/>
  <c r="AF17" i="1"/>
  <c r="B54" i="1"/>
  <c r="V235" i="1"/>
  <c r="B14" i="1"/>
  <c r="Y19" i="1"/>
  <c r="X15" i="1"/>
  <c r="X56" i="1" s="1"/>
  <c r="I91" i="1"/>
  <c r="I84" i="1"/>
  <c r="AT19" i="1"/>
  <c r="AM158" i="1"/>
  <c r="W15" i="1"/>
  <c r="W56" i="1" s="1"/>
  <c r="U298" i="1"/>
  <c r="T84" i="1"/>
  <c r="S66" i="1"/>
  <c r="B87" i="1"/>
  <c r="B30" i="1"/>
  <c r="M46" i="1"/>
  <c r="B71" i="1"/>
  <c r="N83" i="1"/>
  <c r="AM17" i="1"/>
  <c r="AJ392" i="1"/>
  <c r="D33" i="1"/>
  <c r="AS52" i="1"/>
  <c r="D83" i="1"/>
  <c r="V7" i="1"/>
  <c r="L99" i="1"/>
  <c r="V52" i="1"/>
  <c r="S175" i="1"/>
  <c r="H215" i="1"/>
  <c r="AW19" i="1"/>
  <c r="Z19" i="1"/>
  <c r="L94" i="1"/>
  <c r="U52" i="1"/>
  <c r="AF243" i="1"/>
  <c r="B45" i="1"/>
  <c r="D131" i="1"/>
  <c r="N33" i="1"/>
  <c r="J148" i="1"/>
  <c r="L158" i="1"/>
  <c r="AP52" i="1"/>
  <c r="AJ52" i="1"/>
  <c r="L50" i="1"/>
  <c r="AT155" i="1"/>
  <c r="AY19" i="1"/>
  <c r="AV134" i="1"/>
  <c r="V144" i="1"/>
  <c r="J136" i="1"/>
  <c r="AA51" i="1"/>
  <c r="S158" i="1"/>
  <c r="AY139" i="1"/>
  <c r="K134" i="1"/>
  <c r="B239" i="1"/>
  <c r="AW7" i="1"/>
  <c r="J144" i="1"/>
  <c r="B126" i="1"/>
  <c r="B88" i="1"/>
  <c r="AV145" i="1"/>
  <c r="H83" i="1"/>
  <c r="R19" i="1"/>
  <c r="AQ193" i="1"/>
  <c r="AF244" i="1"/>
  <c r="B241" i="1"/>
  <c r="N15" i="1"/>
  <c r="N56" i="1" s="1"/>
  <c r="Y52" i="1"/>
  <c r="K204" i="1"/>
  <c r="B77" i="1"/>
  <c r="AS58" i="1"/>
  <c r="AG7" i="1"/>
  <c r="G47" i="1"/>
  <c r="V152" i="1"/>
  <c r="T32" i="1"/>
  <c r="J154" i="1"/>
  <c r="W17" i="1"/>
  <c r="I15" i="1"/>
  <c r="I56" i="1" s="1"/>
  <c r="L40" i="1"/>
  <c r="B106" i="1"/>
  <c r="AU392" i="1"/>
  <c r="H84" i="1"/>
  <c r="G215" i="1"/>
  <c r="BD19" i="1"/>
  <c r="G7" i="1"/>
  <c r="AO15" i="1"/>
  <c r="AO56" i="1" s="1"/>
  <c r="G84" i="1"/>
  <c r="B129" i="1"/>
  <c r="AU15" i="1"/>
  <c r="AU56" i="1" s="1"/>
  <c r="AP19" i="1"/>
  <c r="AQ197" i="1"/>
  <c r="M66" i="1"/>
  <c r="B392" i="1"/>
  <c r="L56" i="2"/>
  <c r="D7" i="1"/>
  <c r="AM7" i="1"/>
  <c r="N32" i="1"/>
  <c r="AC58" i="1"/>
  <c r="B49" i="1"/>
  <c r="L11" i="1"/>
  <c r="B46" i="1"/>
  <c r="P7" i="1"/>
  <c r="AN15" i="1"/>
  <c r="AN56" i="1" s="1"/>
  <c r="B85" i="1"/>
  <c r="B24" i="1"/>
  <c r="J192" i="1"/>
  <c r="B27" i="1"/>
  <c r="S203" i="1"/>
  <c r="AY138" i="1"/>
  <c r="L48" i="1"/>
  <c r="V134" i="1"/>
  <c r="S198" i="1"/>
  <c r="L9" i="2"/>
  <c r="BA7" i="1"/>
  <c r="BA19" i="1"/>
  <c r="M84" i="1"/>
  <c r="AC17" i="1"/>
  <c r="AL298" i="1"/>
  <c r="M402" i="1"/>
  <c r="B139" i="1"/>
  <c r="Z15" i="1"/>
  <c r="Z56" i="1" s="1"/>
  <c r="AA19" i="1"/>
  <c r="BD392" i="1"/>
  <c r="AF155" i="1"/>
  <c r="X19" i="1"/>
  <c r="I46" i="1"/>
  <c r="V147" i="1"/>
  <c r="G29" i="1"/>
  <c r="N60" i="1"/>
  <c r="V131" i="1"/>
  <c r="BC7" i="1"/>
  <c r="BE29" i="1"/>
  <c r="N9" i="2"/>
  <c r="AB15" i="1"/>
  <c r="AB56" i="1" s="1"/>
  <c r="B131" i="1"/>
  <c r="AA15" i="1"/>
  <c r="AA56" i="1" s="1"/>
  <c r="AW170" i="1"/>
  <c r="AM131" i="1"/>
  <c r="B208" i="1"/>
  <c r="J9" i="2"/>
  <c r="B37" i="1"/>
  <c r="F7" i="1"/>
  <c r="AZ51" i="1"/>
  <c r="G52" i="1"/>
  <c r="B130" i="1"/>
  <c r="AW58" i="1"/>
  <c r="H209" i="1"/>
  <c r="B21" i="1"/>
  <c r="BD15" i="1"/>
  <c r="BD56" i="1" s="1"/>
  <c r="AF66" i="1"/>
  <c r="AS298" i="1"/>
  <c r="AJ19" i="1"/>
  <c r="AW148" i="1"/>
  <c r="B13" i="1"/>
  <c r="AA155" i="1"/>
  <c r="BF46" i="1"/>
  <c r="Y46" i="1"/>
  <c r="L43" i="1"/>
  <c r="J15" i="1"/>
  <c r="J56" i="1" s="1"/>
  <c r="AB298" i="1"/>
  <c r="K83" i="1"/>
  <c r="W298" i="1"/>
  <c r="K182" i="1"/>
  <c r="BA15" i="1"/>
  <c r="BA56" i="1" s="1"/>
  <c r="S219" i="1"/>
  <c r="AW172" i="1"/>
  <c r="AX155" i="1"/>
  <c r="S193" i="1"/>
  <c r="L153" i="1"/>
  <c r="L57" i="1"/>
  <c r="AB52" i="1"/>
  <c r="K19" i="1"/>
  <c r="BB15" i="1"/>
  <c r="BB56" i="1" s="1"/>
  <c r="AV204" i="1"/>
  <c r="J32" i="1"/>
  <c r="J198" i="1"/>
  <c r="AX83" i="1"/>
  <c r="AR46" i="1"/>
  <c r="S227" i="1"/>
  <c r="BE7" i="1"/>
  <c r="AE155" i="1"/>
  <c r="AQ205" i="1"/>
  <c r="X17" i="1"/>
  <c r="D155" i="1"/>
  <c r="N198" i="1"/>
  <c r="AX58" i="1"/>
  <c r="H46" i="1"/>
  <c r="B19" i="1"/>
  <c r="AL7" i="1"/>
  <c r="D405" i="1"/>
  <c r="I134" i="1"/>
  <c r="BC15" i="1"/>
  <c r="BC56" i="1" s="1"/>
  <c r="Q33" i="1"/>
  <c r="K158" i="1"/>
  <c r="K392" i="1"/>
  <c r="I66" i="1"/>
  <c r="AY7" i="1"/>
  <c r="J27" i="2"/>
  <c r="J193" i="1"/>
  <c r="J155" i="1"/>
  <c r="AJ298" i="1"/>
  <c r="G33" i="1"/>
  <c r="D152" i="1"/>
  <c r="H7" i="1"/>
  <c r="E147" i="1"/>
  <c r="AR17" i="1"/>
  <c r="Q32" i="1"/>
  <c r="B205" i="1"/>
  <c r="L46" i="1"/>
  <c r="T51" i="1"/>
  <c r="X51" i="1"/>
  <c r="AP15" i="1"/>
  <c r="AP56" i="1" s="1"/>
  <c r="B277" i="1"/>
  <c r="U150" i="1"/>
  <c r="L149" i="1"/>
  <c r="AU46" i="1"/>
  <c r="AV17" i="1"/>
  <c r="AV298" i="1"/>
  <c r="H201" i="1"/>
  <c r="AP46" i="1"/>
  <c r="K63" i="2"/>
  <c r="AS204" i="1"/>
  <c r="BA66" i="1"/>
  <c r="I155" i="1"/>
  <c r="AM155" i="1"/>
  <c r="AH298" i="1"/>
  <c r="AD298" i="1" s="1"/>
  <c r="E66" i="1"/>
  <c r="AU155" i="1"/>
  <c r="V58" i="1"/>
  <c r="L77" i="1"/>
  <c r="AK298" i="1"/>
  <c r="AC52" i="1"/>
  <c r="I61" i="2"/>
  <c r="G66" i="1"/>
  <c r="J24" i="2"/>
  <c r="S204" i="1"/>
  <c r="F58" i="1"/>
  <c r="L18" i="1"/>
  <c r="AV7" i="1"/>
  <c r="B125" i="1"/>
  <c r="AZ155" i="1"/>
  <c r="H25" i="1"/>
  <c r="E51" i="1"/>
  <c r="H392" i="1"/>
  <c r="I58" i="1"/>
  <c r="AP298" i="1"/>
  <c r="AQ58" i="1"/>
  <c r="B10" i="1"/>
  <c r="B89" i="1"/>
  <c r="B229" i="1"/>
  <c r="AQ46" i="1"/>
  <c r="AM197" i="1"/>
  <c r="U17" i="1"/>
  <c r="B25" i="1"/>
  <c r="I7" i="1"/>
  <c r="BB17" i="1"/>
  <c r="S239" i="1"/>
  <c r="AM175" i="1"/>
  <c r="M51" i="1"/>
  <c r="B22" i="1"/>
  <c r="L30" i="1"/>
  <c r="K59" i="2"/>
  <c r="AF46" i="1"/>
  <c r="L147" i="1"/>
  <c r="J7" i="1"/>
  <c r="AW144" i="1"/>
  <c r="N204" i="1"/>
  <c r="J28" i="2"/>
  <c r="H15" i="1"/>
  <c r="H56" i="1" s="1"/>
  <c r="R15" i="1"/>
  <c r="R56" i="1" s="1"/>
  <c r="B70" i="1"/>
  <c r="Q17" i="1"/>
  <c r="Q58" i="1" s="1"/>
  <c r="B73" i="1"/>
  <c r="B32" i="1"/>
  <c r="L175" i="1"/>
  <c r="J47" i="1"/>
  <c r="AW17" i="1"/>
  <c r="AV23" i="1"/>
  <c r="BF19" i="1"/>
  <c r="AF392" i="1"/>
  <c r="BF15" i="1"/>
  <c r="BF56" i="1" s="1"/>
  <c r="I51" i="1"/>
  <c r="BB46" i="1"/>
  <c r="F84" i="1"/>
  <c r="B96" i="1"/>
  <c r="AW176" i="1"/>
  <c r="N47" i="1"/>
  <c r="BD52" i="1"/>
  <c r="D197" i="1"/>
  <c r="BD46" i="1"/>
  <c r="Y51" i="1"/>
  <c r="R52" i="1"/>
  <c r="BB52" i="1"/>
  <c r="AV244" i="1"/>
  <c r="K201" i="1"/>
  <c r="L39" i="1"/>
  <c r="B79" i="1"/>
  <c r="B137" i="1"/>
  <c r="BE52" i="1"/>
  <c r="BD155" i="1"/>
  <c r="AQ17" i="1"/>
  <c r="AS17" i="1"/>
  <c r="F19" i="1"/>
  <c r="M52" i="1"/>
  <c r="B82" i="1"/>
  <c r="BD23" i="1"/>
  <c r="V205" i="1"/>
  <c r="G134" i="1"/>
  <c r="B147" i="1"/>
  <c r="N12" i="1"/>
  <c r="W7" i="1"/>
  <c r="AC19" i="1"/>
  <c r="AU7" i="1"/>
  <c r="AA17" i="1"/>
  <c r="K12" i="1"/>
  <c r="V231" i="1"/>
  <c r="D17" i="1"/>
  <c r="K84" i="1"/>
  <c r="AB51" i="1"/>
  <c r="AK19" i="1"/>
  <c r="T52" i="1"/>
  <c r="AV179" i="1"/>
  <c r="AJ155" i="1"/>
  <c r="B132" i="1"/>
  <c r="AZ58" i="1"/>
  <c r="BC155" i="1"/>
  <c r="BA52" i="1"/>
  <c r="E7" i="1"/>
  <c r="B146" i="1"/>
  <c r="AL19" i="1"/>
  <c r="AP7" i="1"/>
  <c r="K51" i="1"/>
  <c r="E32" i="1"/>
  <c r="B40" i="1"/>
  <c r="B253" i="1"/>
  <c r="R20" i="2"/>
  <c r="J25" i="1"/>
  <c r="AR298" i="1"/>
  <c r="AR7" i="1"/>
  <c r="B203" i="1"/>
  <c r="Q52" i="1"/>
  <c r="E298" i="1"/>
  <c r="B86" i="1"/>
  <c r="B112" i="1"/>
  <c r="BC46" i="1"/>
  <c r="M33" i="1"/>
  <c r="AM198" i="1"/>
  <c r="D215" i="1"/>
  <c r="B68" i="1"/>
  <c r="BB66" i="1"/>
  <c r="U7" i="1"/>
  <c r="AR203" i="1"/>
  <c r="AV146" i="1"/>
  <c r="BB155" i="1"/>
  <c r="AT46" i="1"/>
  <c r="B31" i="1"/>
  <c r="L51" i="1"/>
  <c r="S147" i="1"/>
  <c r="AW51" i="1"/>
  <c r="B81" i="1"/>
  <c r="AR19" i="1"/>
  <c r="B80" i="1"/>
  <c r="U19" i="1"/>
  <c r="AY52" i="1"/>
  <c r="BC51" i="1"/>
  <c r="AG17" i="1"/>
  <c r="Z155" i="1"/>
  <c r="L29" i="1"/>
  <c r="S155" i="1"/>
  <c r="AO392" i="1"/>
  <c r="Q298" i="1"/>
  <c r="AJ15" i="1"/>
  <c r="AJ56" i="1" s="1"/>
  <c r="BA155" i="1"/>
  <c r="D15" i="1"/>
  <c r="D56" i="1" s="1"/>
  <c r="AG51" i="1"/>
  <c r="AM52" i="1"/>
  <c r="AK52" i="1"/>
  <c r="B7" i="1"/>
  <c r="B35" i="1"/>
  <c r="Y15" i="1"/>
  <c r="Y56" i="1" s="1"/>
  <c r="AL392" i="1"/>
  <c r="AQ51" i="1"/>
  <c r="AQ52" i="1"/>
  <c r="V254" i="1"/>
  <c r="G405" i="1"/>
  <c r="L79" i="1"/>
  <c r="V247" i="1"/>
  <c r="F155" i="1"/>
  <c r="L121" i="1"/>
  <c r="AM392" i="1"/>
  <c r="H55" i="2"/>
  <c r="R32" i="1"/>
  <c r="Q83" i="1"/>
  <c r="AK7" i="1"/>
  <c r="K227" i="1"/>
  <c r="BA134" i="1"/>
  <c r="H198" i="1"/>
  <c r="U51" i="1"/>
  <c r="AE46" i="1"/>
  <c r="AG46" i="1"/>
  <c r="D392" i="1"/>
  <c r="BC58" i="1"/>
  <c r="S83" i="1"/>
  <c r="L78" i="1"/>
  <c r="J51" i="1"/>
  <c r="AY15" i="1"/>
  <c r="AY56" i="1" s="1"/>
  <c r="I29" i="1"/>
  <c r="AW52" i="1"/>
  <c r="W215" i="1"/>
  <c r="B9" i="1"/>
  <c r="BE79" i="1"/>
  <c r="S12" i="1"/>
  <c r="L140" i="1"/>
  <c r="S17" i="1"/>
  <c r="AG52" i="1"/>
  <c r="J34" i="2"/>
  <c r="AZ19" i="1"/>
  <c r="AW32" i="1"/>
  <c r="K17" i="1"/>
  <c r="E84" i="1"/>
  <c r="B17" i="1"/>
  <c r="AW177" i="1"/>
  <c r="B113" i="1"/>
  <c r="Q19" i="1"/>
  <c r="L27" i="1"/>
  <c r="J30" i="2"/>
  <c r="L160" i="1"/>
  <c r="D51" i="1"/>
  <c r="AX19" i="1"/>
  <c r="B69" i="1"/>
  <c r="AY51" i="1"/>
  <c r="J33" i="1"/>
  <c r="B51" i="1"/>
  <c r="BA131" i="1"/>
  <c r="AH46" i="1"/>
  <c r="AD46" i="1" s="1"/>
  <c r="V255" i="1"/>
  <c r="AN51" i="1"/>
  <c r="AV148" i="1"/>
  <c r="AK15" i="1"/>
  <c r="AK56" i="1" s="1"/>
  <c r="S7" i="1"/>
  <c r="T155" i="1"/>
  <c r="AV136" i="1"/>
  <c r="B197" i="1"/>
  <c r="AV392" i="1"/>
  <c r="K52" i="1"/>
  <c r="B164" i="1"/>
  <c r="B92" i="1"/>
  <c r="L60" i="1"/>
  <c r="BE66" i="1"/>
  <c r="AV154" i="1"/>
  <c r="AV19" i="1"/>
  <c r="X7" i="1"/>
  <c r="J147" i="1"/>
  <c r="BF52" i="1"/>
  <c r="L37" i="1"/>
  <c r="AM15" i="1"/>
  <c r="AM56" i="1" s="1"/>
  <c r="AA7" i="1"/>
  <c r="V259" i="1"/>
  <c r="B93" i="1"/>
  <c r="BB51" i="1"/>
  <c r="H52" i="1"/>
  <c r="F52" i="1"/>
  <c r="V230" i="1"/>
  <c r="BF51" i="1"/>
  <c r="AQ134" i="1"/>
  <c r="B41" i="1"/>
  <c r="B83" i="1"/>
  <c r="K55" i="2"/>
  <c r="E134" i="1"/>
  <c r="L54" i="1"/>
  <c r="AV243" i="1"/>
  <c r="J134" i="1"/>
  <c r="K33" i="1"/>
  <c r="AJ46" i="1"/>
  <c r="N392" i="1"/>
  <c r="V198" i="1"/>
  <c r="AW175" i="1"/>
  <c r="T15" i="1"/>
  <c r="T56" i="1" s="1"/>
  <c r="BA405" i="1"/>
  <c r="B36" i="1"/>
  <c r="B12" i="1"/>
  <c r="E155" i="1"/>
  <c r="M209" i="1"/>
  <c r="X155" i="1"/>
  <c r="T58" i="1"/>
  <c r="L177" i="1"/>
  <c r="J36" i="2"/>
  <c r="BB7" i="1"/>
  <c r="AO46" i="1"/>
  <c r="L38" i="1"/>
  <c r="S141" i="1"/>
  <c r="U32" i="1"/>
  <c r="V145" i="1"/>
  <c r="BC19" i="1"/>
  <c r="AW142" i="1"/>
  <c r="B18" i="1"/>
  <c r="AW155" i="1"/>
  <c r="J392" i="1"/>
  <c r="AC46" i="1"/>
  <c r="H155" i="1"/>
  <c r="S231" i="1"/>
  <c r="B104" i="1"/>
  <c r="R155" i="1"/>
  <c r="AV152" i="1"/>
  <c r="V200" i="1"/>
  <c r="W131" i="1"/>
  <c r="F83" i="1"/>
  <c r="K32" i="1"/>
  <c r="L168" i="1"/>
  <c r="H59" i="2"/>
  <c r="B217" i="1"/>
  <c r="L98" i="1"/>
  <c r="V257" i="1"/>
  <c r="J19" i="1"/>
  <c r="BF66" i="1"/>
  <c r="B23" i="1"/>
  <c r="U33" i="1"/>
  <c r="BA57" i="1"/>
  <c r="BF17" i="1"/>
  <c r="Z52" i="1"/>
  <c r="B11" i="1"/>
  <c r="AT392" i="1"/>
  <c r="AU52" i="1"/>
  <c r="AH392" i="1"/>
  <c r="AD392" i="1" s="1"/>
  <c r="B57" i="1"/>
  <c r="AJ51" i="1"/>
  <c r="J29" i="2"/>
  <c r="L12" i="1"/>
  <c r="L83" i="1"/>
  <c r="V154" i="1"/>
  <c r="AG392" i="1"/>
  <c r="E58" i="1"/>
  <c r="AK46" i="1"/>
  <c r="AS203" i="1"/>
  <c r="I298" i="1"/>
  <c r="BB58" i="1"/>
  <c r="V51" i="1"/>
  <c r="I55" i="2"/>
  <c r="J145" i="1"/>
  <c r="AR51" i="1"/>
  <c r="B166" i="1"/>
  <c r="AE7" i="1"/>
  <c r="AS19" i="1"/>
  <c r="B165" i="1"/>
  <c r="V251" i="1"/>
  <c r="F33" i="1"/>
  <c r="AU66" i="1"/>
  <c r="BE155" i="1"/>
  <c r="B52" i="1"/>
  <c r="B198" i="1"/>
  <c r="B155" i="1"/>
  <c r="B167" i="1"/>
  <c r="AO7" i="1"/>
  <c r="AV15" i="1"/>
  <c r="AV56" i="1" s="1"/>
  <c r="AM201" i="1"/>
  <c r="BD298" i="1"/>
  <c r="AH20" i="2"/>
  <c r="AR15" i="1"/>
  <c r="AR56" i="1" s="1"/>
  <c r="AN7" i="1"/>
  <c r="AS51" i="1"/>
  <c r="AH15" i="1"/>
  <c r="Q7" i="1"/>
  <c r="Q12" i="1"/>
  <c r="S46" i="1"/>
  <c r="AO298" i="1"/>
  <c r="Z12" i="1"/>
  <c r="B138" i="1"/>
  <c r="AK51" i="1"/>
  <c r="M19" i="1"/>
  <c r="E215" i="1"/>
  <c r="I33" i="1"/>
  <c r="H61" i="2"/>
  <c r="AR155" i="1"/>
  <c r="J139" i="1"/>
  <c r="B26" i="1"/>
  <c r="AN155" i="1"/>
  <c r="AX15" i="1"/>
  <c r="AX56" i="1" s="1"/>
  <c r="AQ19" i="1"/>
  <c r="B47" i="1"/>
  <c r="I83" i="1"/>
  <c r="B98" i="1"/>
  <c r="H32" i="1"/>
  <c r="J26" i="2"/>
  <c r="BD7" i="1"/>
  <c r="BE17" i="1"/>
  <c r="B101" i="1"/>
  <c r="D19" i="1"/>
  <c r="BF155" i="1"/>
  <c r="BA51" i="1"/>
  <c r="B206" i="1"/>
  <c r="G51" i="1"/>
  <c r="B76" i="1"/>
  <c r="R83" i="1"/>
  <c r="L11" i="2"/>
  <c r="V19" i="1"/>
  <c r="AV149" i="1"/>
  <c r="AF51" i="1"/>
  <c r="AZ17" i="1"/>
  <c r="AH7" i="1"/>
  <c r="AD7" i="1" s="1"/>
  <c r="B97" i="1"/>
  <c r="G392" i="1"/>
  <c r="B215" i="1"/>
  <c r="I131" i="1"/>
  <c r="H33" i="1"/>
  <c r="E198" i="1"/>
  <c r="L81" i="1"/>
  <c r="D84" i="1"/>
  <c r="V242" i="1"/>
  <c r="AV139" i="1"/>
  <c r="N51" i="1"/>
  <c r="S392" i="1"/>
  <c r="B39" i="1"/>
  <c r="V245" i="1"/>
  <c r="W155" i="1"/>
  <c r="B159" i="1"/>
  <c r="AB46" i="1"/>
  <c r="J131" i="1"/>
  <c r="AW215" i="1"/>
  <c r="V32" i="1"/>
  <c r="AO19" i="1"/>
  <c r="T7" i="1"/>
  <c r="B38" i="1"/>
  <c r="AC51" i="1"/>
  <c r="B91" i="1"/>
  <c r="S49" i="1"/>
  <c r="N197" i="1"/>
  <c r="AM12" i="1"/>
  <c r="B116" i="1"/>
  <c r="J52" i="1"/>
  <c r="D198" i="1"/>
  <c r="V201" i="1"/>
  <c r="V243" i="1"/>
  <c r="H197" i="1"/>
  <c r="J298" i="1"/>
  <c r="F15" i="1"/>
  <c r="F56" i="1" s="1"/>
  <c r="AE51" i="1"/>
  <c r="B29" i="1"/>
  <c r="AM298" i="1"/>
  <c r="AO51" i="1"/>
  <c r="AT52" i="1"/>
  <c r="AX32" i="1"/>
  <c r="E52" i="1"/>
  <c r="F17" i="1"/>
  <c r="M298" i="1"/>
  <c r="AC15" i="1"/>
  <c r="AC56" i="1" s="1"/>
  <c r="AS7" i="1"/>
  <c r="B136" i="1"/>
  <c r="B135" i="1"/>
  <c r="Y298" i="1"/>
  <c r="H23" i="1"/>
  <c r="AS155" i="1"/>
  <c r="AF298" i="1"/>
  <c r="L26" i="1"/>
  <c r="AV51" i="1"/>
  <c r="E19" i="1"/>
  <c r="J227" i="1"/>
  <c r="L131" i="1"/>
  <c r="B210" i="1"/>
  <c r="N99" i="1"/>
  <c r="AN19" i="1"/>
  <c r="AQ7" i="1"/>
  <c r="B110" i="1"/>
  <c r="L59" i="1"/>
  <c r="T17" i="1"/>
  <c r="Q155" i="1"/>
  <c r="V142" i="1"/>
  <c r="M7" i="1"/>
  <c r="B100" i="1"/>
  <c r="BF7" i="1"/>
  <c r="D298" i="1"/>
  <c r="T33" i="1"/>
  <c r="H134" i="1"/>
  <c r="U209" i="1"/>
  <c r="S131" i="1"/>
  <c r="L19" i="1"/>
  <c r="AV155" i="1"/>
  <c r="AM215" i="1"/>
  <c r="B150" i="1"/>
  <c r="E392" i="1"/>
  <c r="B109" i="1"/>
  <c r="AX51" i="1"/>
  <c r="B227" i="1"/>
  <c r="G100" i="1"/>
  <c r="U46" i="1"/>
  <c r="Z51" i="1"/>
  <c r="I79" i="1"/>
  <c r="AM19" i="1"/>
  <c r="B143" i="1"/>
  <c r="AQ204" i="1"/>
  <c r="AC200" i="1"/>
  <c r="B84" i="1"/>
  <c r="B50" i="1"/>
  <c r="AQ203" i="1"/>
  <c r="AA46" i="1"/>
  <c r="AF15" i="1"/>
  <c r="AF56" i="1" s="1"/>
  <c r="D58" i="1"/>
  <c r="V17" i="1"/>
  <c r="BE23" i="1"/>
  <c r="AE15" i="1"/>
  <c r="AE56" i="1" s="1"/>
  <c r="J84" i="1"/>
  <c r="G17" i="1"/>
  <c r="S15" i="1"/>
  <c r="S56" i="1" s="1"/>
  <c r="K298" i="1"/>
  <c r="AY155" i="1"/>
  <c r="H298" i="1"/>
  <c r="BA17" i="1"/>
  <c r="W51" i="1"/>
  <c r="D32" i="1"/>
  <c r="B119" i="1"/>
  <c r="BD51" i="1"/>
  <c r="U15" i="1"/>
  <c r="U56" i="1" s="1"/>
  <c r="H51" i="1"/>
  <c r="J83" i="1"/>
  <c r="J215" i="1"/>
  <c r="B163" i="1"/>
  <c r="AW83" i="1"/>
  <c r="AZ7" i="1"/>
  <c r="AT15" i="1"/>
  <c r="AT56" i="1" s="1"/>
  <c r="AF19" i="1"/>
  <c r="B44" i="1"/>
  <c r="F51" i="1"/>
  <c r="AZ15" i="1"/>
  <c r="AZ56" i="1" s="1"/>
  <c r="AE52" i="1"/>
  <c r="J197" i="1"/>
  <c r="S182" i="1"/>
  <c r="AV46" i="1"/>
  <c r="AL51" i="1"/>
  <c r="J251" i="1"/>
  <c r="V57" i="1"/>
  <c r="I132" i="1"/>
  <c r="AG15" i="1"/>
  <c r="AG56" i="1" s="1"/>
  <c r="N7" i="1"/>
  <c r="R84" i="1"/>
  <c r="AM179" i="1"/>
  <c r="AQ198" i="1"/>
  <c r="S298" i="1"/>
  <c r="AB7" i="1"/>
  <c r="AY136" i="1"/>
  <c r="AV242" i="1"/>
  <c r="AS15" i="1"/>
  <c r="AS56" i="1" s="1"/>
  <c r="AP51" i="1"/>
  <c r="L52" i="1"/>
  <c r="AA52" i="1"/>
  <c r="BD25" i="1"/>
  <c r="B103" i="1"/>
  <c r="B72" i="1"/>
  <c r="AL15" i="1"/>
  <c r="AL56" i="1" s="1"/>
  <c r="J100" i="1"/>
  <c r="B75" i="1"/>
  <c r="AG19" i="1"/>
  <c r="BE51" i="1"/>
  <c r="X46" i="1"/>
  <c r="N405" i="1"/>
  <c r="AV144" i="1"/>
  <c r="N201" i="1"/>
  <c r="AG298" i="1"/>
  <c r="V239" i="1"/>
  <c r="V233" i="1"/>
  <c r="Y7" i="1"/>
  <c r="L82" i="1"/>
  <c r="U134" i="1"/>
  <c r="S52" i="1"/>
  <c r="AV52" i="1"/>
  <c r="B204" i="1"/>
  <c r="G15" i="1"/>
  <c r="G56" i="1" s="1"/>
  <c r="B58" i="1"/>
  <c r="AM147" i="1"/>
  <c r="B278" i="1"/>
  <c r="J146" i="1"/>
  <c r="B33" i="1"/>
  <c r="V148" i="1"/>
  <c r="B67" i="1"/>
  <c r="AZ46" i="1"/>
  <c r="R298" i="1"/>
  <c r="E83" i="1"/>
  <c r="B61" i="1"/>
  <c r="N52" i="1"/>
  <c r="B193" i="1"/>
  <c r="AM58" i="1"/>
  <c r="AJ7" i="1"/>
  <c r="S201" i="1"/>
  <c r="S32" i="1"/>
  <c r="K7" i="1"/>
  <c r="AO181" i="1" l="1"/>
  <c r="AD181" i="1"/>
  <c r="AO179" i="1"/>
  <c r="AD179" i="1"/>
  <c r="AO152" i="1"/>
  <c r="AD152" i="1"/>
  <c r="AO182" i="1"/>
  <c r="AD182" i="1"/>
  <c r="AH56" i="1"/>
  <c r="AD56" i="1" s="1"/>
  <c r="AD15" i="1"/>
  <c r="AO71" i="1"/>
  <c r="AD71" i="1"/>
  <c r="AO58" i="1"/>
  <c r="AD58" i="1"/>
  <c r="AO175" i="1"/>
  <c r="AD175" i="1"/>
  <c r="AO155" i="1"/>
  <c r="AD155" i="1"/>
  <c r="BA298" i="1"/>
  <c r="AZ298" i="1"/>
  <c r="BA392" i="1"/>
  <c r="AZ3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Alice Lees/Data/CSUK</author>
    <author>Sofie Bates/Data/CREDITSAFE</author>
    <author>Mike Muteba-Kamanga/Data/CSUK</author>
    <author>David Barry/Data/CSUK</author>
  </authors>
  <commentList>
    <comment ref="X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Alice Lees/Data/CSUK:</t>
        </r>
        <r>
          <rPr>
            <sz val="9"/>
            <color indexed="81"/>
            <rFont val="Tahoma"/>
            <family val="2"/>
          </rPr>
          <t xml:space="preserve">
other activity codes available:
- STAKOD-03
- NACE-03</t>
        </r>
      </text>
    </comment>
    <comment ref="AI196" authorId="1" shapeId="0" xr:uid="{096C286B-6130-4C36-9BB5-5DC4154006A1}">
      <text>
        <r>
          <rPr>
            <b/>
            <sz val="9"/>
            <color indexed="81"/>
            <rFont val="Tahoma"/>
            <family val="2"/>
          </rPr>
          <t>Occasional availability and only via offline research</t>
        </r>
      </text>
    </comment>
    <comment ref="AI199" authorId="1" shapeId="0" xr:uid="{6FF25114-29BD-4339-A893-58ECE27C3B1E}">
      <text>
        <r>
          <rPr>
            <b/>
            <sz val="9"/>
            <color indexed="81"/>
            <rFont val="Tahoma"/>
            <family val="2"/>
          </rPr>
          <t>Occasional availability and only via offline research</t>
        </r>
      </text>
    </comment>
    <comment ref="AI202" authorId="1" shapeId="0" xr:uid="{E47064DC-AA49-4292-BDC0-C81810E02114}">
      <text>
        <r>
          <rPr>
            <b/>
            <sz val="10"/>
            <color indexed="81"/>
            <rFont val="Calibri"/>
            <family val="2"/>
            <scheme val="minor"/>
          </rPr>
          <t>Occasional availability and only via offline research</t>
        </r>
      </text>
    </comment>
    <comment ref="J295" authorId="0" shapeId="0" xr:uid="{00000000-0006-0000-0000-000002000000}">
      <text>
        <r>
          <rPr>
            <sz val="9"/>
            <color indexed="81"/>
            <rFont val="Tahoma"/>
            <family val="2"/>
          </rPr>
          <t>Derive from 'Financial Year End Date'</t>
        </r>
      </text>
    </comment>
    <comment ref="D410" authorId="2" shapeId="0" xr:uid="{00000000-0006-0000-0000-000003000000}">
      <text>
        <r>
          <rPr>
            <sz val="9"/>
            <color indexed="81"/>
            <rFont val="Tahoma"/>
            <family val="2"/>
          </rPr>
          <t>There is only one Director who has limited personal details provided and he's the only shareholder</t>
        </r>
      </text>
    </comment>
    <comment ref="AZ410" authorId="3" shapeId="0" xr:uid="{00000000-0006-0000-0000-000004000000}">
      <text>
        <r>
          <rPr>
            <b/>
            <sz val="9"/>
            <color indexed="81"/>
            <rFont val="Tahoma"/>
            <family val="2"/>
          </rPr>
          <t>David Barry/Data/CSUK:</t>
        </r>
        <r>
          <rPr>
            <sz val="9"/>
            <color indexed="81"/>
            <rFont val="Tahoma"/>
            <family val="2"/>
          </rPr>
          <t xml:space="preserve">
Group Structure uses Common Global Group Structure Mapping</t>
        </r>
      </text>
    </comment>
  </commentList>
</comments>
</file>

<file path=xl/sharedStrings.xml><?xml version="1.0" encoding="utf-8"?>
<sst xmlns="http://schemas.openxmlformats.org/spreadsheetml/2006/main" count="18600" uniqueCount="425">
  <si>
    <t>Company Summary</t>
  </si>
  <si>
    <t>Yes</t>
  </si>
  <si>
    <t>Country</t>
  </si>
  <si>
    <t>Company Registration Number</t>
  </si>
  <si>
    <t>Company Status</t>
  </si>
  <si>
    <t>No</t>
  </si>
  <si>
    <t>Company Identification</t>
  </si>
  <si>
    <t>Credit Score</t>
  </si>
  <si>
    <t>Contact Information</t>
  </si>
  <si>
    <t>Directors / Managers</t>
  </si>
  <si>
    <t>Current Directors / Managers</t>
  </si>
  <si>
    <t>Name</t>
  </si>
  <si>
    <t>Previous Directors / Managers</t>
  </si>
  <si>
    <t>Share Capital Structure</t>
  </si>
  <si>
    <t>Nominal Share Capital</t>
  </si>
  <si>
    <t>Share Percent</t>
  </si>
  <si>
    <t>Group Structure</t>
  </si>
  <si>
    <t>Subsidiary Companies</t>
  </si>
  <si>
    <t>Subsidiary Name</t>
  </si>
  <si>
    <t>Affiliated Companies</t>
  </si>
  <si>
    <t>Affiliate Name</t>
  </si>
  <si>
    <t>Other Information</t>
  </si>
  <si>
    <t>Employee Information</t>
  </si>
  <si>
    <t>Year</t>
  </si>
  <si>
    <t>Number of Employees</t>
  </si>
  <si>
    <t>Bankers</t>
  </si>
  <si>
    <t>Bank Code</t>
  </si>
  <si>
    <t>Advisors</t>
  </si>
  <si>
    <t>Solicitor Name</t>
  </si>
  <si>
    <t>Financial Statements</t>
  </si>
  <si>
    <t>Profit &amp; Loss Account</t>
  </si>
  <si>
    <t>Number of Weeks</t>
  </si>
  <si>
    <t>Currency</t>
  </si>
  <si>
    <t>Consolidated Accounts</t>
  </si>
  <si>
    <t>Revenue</t>
  </si>
  <si>
    <t>Operating Costs</t>
  </si>
  <si>
    <t>Operating Profit</t>
  </si>
  <si>
    <t>Wages &amp; Salaries</t>
  </si>
  <si>
    <t>Pension Costs</t>
  </si>
  <si>
    <t>Depreciation</t>
  </si>
  <si>
    <t>Amortisation</t>
  </si>
  <si>
    <t>Financial Income</t>
  </si>
  <si>
    <t>Financial Expenses</t>
  </si>
  <si>
    <t>Extraordinary Income</t>
  </si>
  <si>
    <t>Extraordinary Costs</t>
  </si>
  <si>
    <t>Profit Before Tax</t>
  </si>
  <si>
    <t>Tax</t>
  </si>
  <si>
    <t>Profit After Tax</t>
  </si>
  <si>
    <t>Dividends</t>
  </si>
  <si>
    <t>Minority Interests</t>
  </si>
  <si>
    <t>Other Appropriations</t>
  </si>
  <si>
    <t>Retained Profit</t>
  </si>
  <si>
    <t>Balance Sheet</t>
  </si>
  <si>
    <t>Land &amp; Buildings</t>
  </si>
  <si>
    <t>Plant &amp; Machinery</t>
  </si>
  <si>
    <t>Other Tangible Assets</t>
  </si>
  <si>
    <t>Total Tangible Assets</t>
  </si>
  <si>
    <t>Goodwill</t>
  </si>
  <si>
    <t>Other Intangible Assets</t>
  </si>
  <si>
    <t>Total Intangible Assets</t>
  </si>
  <si>
    <t>Investments</t>
  </si>
  <si>
    <t>Loans to Group</t>
  </si>
  <si>
    <t>Other Loans</t>
  </si>
  <si>
    <t>Miscellaneous Fixed Assets</t>
  </si>
  <si>
    <t>Total Other Fixed Assets</t>
  </si>
  <si>
    <t>TOTAL FIXED ASSETS</t>
  </si>
  <si>
    <t>Raw Materials</t>
  </si>
  <si>
    <t>Work in Progress</t>
  </si>
  <si>
    <t>Finished Goods</t>
  </si>
  <si>
    <t>Other Inventories</t>
  </si>
  <si>
    <t>Total Inventories</t>
  </si>
  <si>
    <t>Trade Receivables</t>
  </si>
  <si>
    <t>Group Receivables</t>
  </si>
  <si>
    <t>Receivables Due after 1 year</t>
  </si>
  <si>
    <t>Miscellaneous Receivables</t>
  </si>
  <si>
    <t>Total Receivables</t>
  </si>
  <si>
    <t>Cash</t>
  </si>
  <si>
    <t>Other Current Assets</t>
  </si>
  <si>
    <t>TOTAL CURRENT ASSETS</t>
  </si>
  <si>
    <t>TOTAL ASSETS</t>
  </si>
  <si>
    <t>Trade Payables</t>
  </si>
  <si>
    <t>Bank Liabilities</t>
  </si>
  <si>
    <t>Other Loans/Finance</t>
  </si>
  <si>
    <t>Group Payables</t>
  </si>
  <si>
    <t>Miscellaneous Liabilities</t>
  </si>
  <si>
    <t>TOTAL CURRENT LIABILITIES</t>
  </si>
  <si>
    <t>Trade Payables due after 1 year</t>
  </si>
  <si>
    <t>Bank Liabilities due after 1 year</t>
  </si>
  <si>
    <t>Other Loans/Finance due after 1 year</t>
  </si>
  <si>
    <t>Group Payables due after 1 year</t>
  </si>
  <si>
    <t>Miscellaneous Liabilities due after 1 year</t>
  </si>
  <si>
    <t>TOTAL LONG TERM LIABILITIES</t>
  </si>
  <si>
    <t>TOTAL LIABILITIES</t>
  </si>
  <si>
    <t>Called Up Share Capital</t>
  </si>
  <si>
    <t>Share Premium</t>
  </si>
  <si>
    <t>Revenue Reserves</t>
  </si>
  <si>
    <t>Other Reserves</t>
  </si>
  <si>
    <t>TOTAL SHAREHOLDERS EQUITY</t>
  </si>
  <si>
    <t>Other Financials</t>
  </si>
  <si>
    <t>Contingent Liabilities</t>
  </si>
  <si>
    <t>Working Capital</t>
  </si>
  <si>
    <t>Net Worth</t>
  </si>
  <si>
    <t>Ratios</t>
  </si>
  <si>
    <t>Pre-Tax Profit Margin</t>
  </si>
  <si>
    <t>Return on Capital Employed</t>
  </si>
  <si>
    <t>Return on Total Assets Employed</t>
  </si>
  <si>
    <t>Return on Net Assets Employed</t>
  </si>
  <si>
    <t>Sales/Net Working Capital</t>
  </si>
  <si>
    <t>Stock Turnover Ratio</t>
  </si>
  <si>
    <t>Debtor Days</t>
  </si>
  <si>
    <t>Creditor Days</t>
  </si>
  <si>
    <t>Current Ratio</t>
  </si>
  <si>
    <t>Liquidity Ratio/Acid Test</t>
  </si>
  <si>
    <t>Current Debt Ratio</t>
  </si>
  <si>
    <t>Gearing</t>
  </si>
  <si>
    <t>Equity in Percentage</t>
  </si>
  <si>
    <t>Total Debt Ratio</t>
  </si>
  <si>
    <t>Czech Rep., Lithuania, Slovakia, Malta, Iceland</t>
  </si>
  <si>
    <t>Note</t>
  </si>
  <si>
    <t>Special Notes</t>
  </si>
  <si>
    <t>yes</t>
  </si>
  <si>
    <t xml:space="preserve">USA </t>
  </si>
  <si>
    <t>Europe</t>
  </si>
  <si>
    <t>Asia</t>
  </si>
  <si>
    <t>Oceania</t>
  </si>
  <si>
    <t>Middle East</t>
  </si>
  <si>
    <t>North America</t>
  </si>
  <si>
    <t>Safe Number</t>
  </si>
  <si>
    <t>Nominal Share Capital - Currency</t>
  </si>
  <si>
    <t>BE</t>
  </si>
  <si>
    <t>NL</t>
  </si>
  <si>
    <t>FR</t>
  </si>
  <si>
    <t>DE</t>
  </si>
  <si>
    <t>IT</t>
  </si>
  <si>
    <t>IE</t>
  </si>
  <si>
    <t>NO</t>
  </si>
  <si>
    <t>SE</t>
  </si>
  <si>
    <t>GB</t>
  </si>
  <si>
    <t>AT</t>
  </si>
  <si>
    <t>GR</t>
  </si>
  <si>
    <t>HU</t>
  </si>
  <si>
    <t>CH</t>
  </si>
  <si>
    <t>LI</t>
  </si>
  <si>
    <t>ES</t>
  </si>
  <si>
    <t>PL</t>
  </si>
  <si>
    <t>PT</t>
  </si>
  <si>
    <t>TR</t>
  </si>
  <si>
    <t>JP</t>
  </si>
  <si>
    <t>CN</t>
  </si>
  <si>
    <t>ID</t>
  </si>
  <si>
    <t>SG</t>
  </si>
  <si>
    <t>TW</t>
  </si>
  <si>
    <t>AU</t>
  </si>
  <si>
    <t>NZ</t>
  </si>
  <si>
    <t>CA</t>
  </si>
  <si>
    <t>BR</t>
  </si>
  <si>
    <t>MX</t>
  </si>
  <si>
    <t>Limited</t>
  </si>
  <si>
    <t>Sole Trader</t>
  </si>
  <si>
    <t>Non Limited</t>
  </si>
  <si>
    <t>DK</t>
  </si>
  <si>
    <t>FI</t>
  </si>
  <si>
    <t>CO EC VE</t>
  </si>
  <si>
    <t>Shareholders</t>
  </si>
  <si>
    <t>Ultimate Parent Company</t>
  </si>
  <si>
    <t>Company Name</t>
  </si>
  <si>
    <t>VAT Number</t>
  </si>
  <si>
    <t>Immediate Parent Company</t>
  </si>
  <si>
    <t>Financial Year End Date</t>
  </si>
  <si>
    <t>Financial Statement</t>
  </si>
  <si>
    <t>Local Financial Statements</t>
  </si>
  <si>
    <t>new</t>
  </si>
  <si>
    <t>Report Elements:</t>
  </si>
  <si>
    <t>LU</t>
  </si>
  <si>
    <t>AG</t>
  </si>
  <si>
    <t>Address (Simple Value)</t>
  </si>
  <si>
    <t>Address (other structured elements)</t>
  </si>
  <si>
    <t>Bankers Address (Simple Value)</t>
  </si>
  <si>
    <t>Bankers Address (other structured elements)</t>
  </si>
  <si>
    <t>US87</t>
  </si>
  <si>
    <t>F150</t>
  </si>
  <si>
    <t>NAICS</t>
  </si>
  <si>
    <t>SIC03</t>
  </si>
  <si>
    <t>SIC07</t>
  </si>
  <si>
    <t>NACEBEL 08</t>
  </si>
  <si>
    <t>SBI 2008</t>
  </si>
  <si>
    <t>KR</t>
  </si>
  <si>
    <t>South &amp; Central America</t>
  </si>
  <si>
    <t>F883</t>
  </si>
  <si>
    <t>Africa</t>
  </si>
  <si>
    <t>ZA</t>
  </si>
  <si>
    <t>CL</t>
  </si>
  <si>
    <t xml:space="preserve"> Norway </t>
  </si>
  <si>
    <t xml:space="preserve"> Sweden</t>
  </si>
  <si>
    <t xml:space="preserve"> United 
Kingdom</t>
  </si>
  <si>
    <t xml:space="preserve"> Denmark </t>
  </si>
  <si>
    <t xml:space="preserve"> Austria</t>
  </si>
  <si>
    <t xml:space="preserve"> Finland </t>
  </si>
  <si>
    <t xml:space="preserve"> Greece</t>
  </si>
  <si>
    <t xml:space="preserve"> Hungary</t>
  </si>
  <si>
    <t xml:space="preserve"> Switzerland</t>
  </si>
  <si>
    <t xml:space="preserve"> Liechtenstein</t>
  </si>
  <si>
    <t xml:space="preserve"> Spain</t>
  </si>
  <si>
    <t xml:space="preserve"> Poland</t>
  </si>
  <si>
    <t xml:space="preserve"> Portugal</t>
  </si>
  <si>
    <t xml:space="preserve"> Turkey</t>
  </si>
  <si>
    <t xml:space="preserve"> South Africa</t>
  </si>
  <si>
    <t xml:space="preserve"> Japan</t>
  </si>
  <si>
    <t xml:space="preserve"> China</t>
  </si>
  <si>
    <t xml:space="preserve"> Indonesia</t>
  </si>
  <si>
    <t xml:space="preserve"> South Korea</t>
  </si>
  <si>
    <t xml:space="preserve"> Bangladesh, India, Nepal, Pakistan, Sri Lanka</t>
  </si>
  <si>
    <t xml:space="preserve"> Australia</t>
  </si>
  <si>
    <t xml:space="preserve"> New Zealand</t>
  </si>
  <si>
    <t xml:space="preserve"> Argentina</t>
  </si>
  <si>
    <t xml:space="preserve"> Brazil</t>
  </si>
  <si>
    <t xml:space="preserve"> Chile</t>
  </si>
  <si>
    <t xml:space="preserve"> Colombia, Ecuador, Venezuela</t>
  </si>
  <si>
    <t xml:space="preserve"> Mexico</t>
  </si>
  <si>
    <t>JSIC</t>
  </si>
  <si>
    <t xml:space="preserve"> Singapore</t>
  </si>
  <si>
    <t xml:space="preserve"> Taiwan</t>
  </si>
  <si>
    <t xml:space="preserve">  Canada</t>
  </si>
  <si>
    <t xml:space="preserve">  USA </t>
  </si>
  <si>
    <t xml:space="preserve"> Belgium</t>
  </si>
  <si>
    <t xml:space="preserve"> Netherlands</t>
  </si>
  <si>
    <t xml:space="preserve"> Luxembourg</t>
  </si>
  <si>
    <t xml:space="preserve"> France</t>
  </si>
  <si>
    <t xml:space="preserve"> Germany</t>
  </si>
  <si>
    <t xml:space="preserve"> Italy</t>
  </si>
  <si>
    <t xml:space="preserve"> Reupblic of Ireland</t>
  </si>
  <si>
    <t>US87*</t>
  </si>
  <si>
    <t>CIIU*</t>
  </si>
  <si>
    <t>Last Updated:</t>
  </si>
  <si>
    <t>No*</t>
  </si>
  <si>
    <t>ATECO 2007</t>
  </si>
  <si>
    <t>NACE Rev2</t>
  </si>
  <si>
    <t>.</t>
  </si>
  <si>
    <t>Yes*</t>
  </si>
  <si>
    <t>Share capital - Currency</t>
  </si>
  <si>
    <t>Other Addresses [array]</t>
  </si>
  <si>
    <t>Previous Addresses [array]</t>
  </si>
  <si>
    <t>Rating History</t>
  </si>
  <si>
    <t>ISIC</t>
  </si>
  <si>
    <t>UK SIC07</t>
  </si>
  <si>
    <t>UK SIC03</t>
  </si>
  <si>
    <t xml:space="preserve"> Bahrain, Egypt, Iran, Iraq, Jordan, Kuwait, Lebanon, Oman, Palestine, Qatar, Saudi Arabia, Syria, United Arab Emirates, Yemen</t>
  </si>
  <si>
    <t>SIC</t>
  </si>
  <si>
    <t>SCIAN</t>
  </si>
  <si>
    <t>Additional Information</t>
  </si>
  <si>
    <t>Limit History</t>
  </si>
  <si>
    <t>HK</t>
  </si>
  <si>
    <t xml:space="preserve"> Hong Kong</t>
  </si>
  <si>
    <r>
      <t xml:space="preserve"> </t>
    </r>
    <r>
      <rPr>
        <b/>
        <sz val="14"/>
        <color indexed="9"/>
        <rFont val="Calibri"/>
        <family val="2"/>
      </rPr>
      <t>CENTRAL EUROPE</t>
    </r>
    <r>
      <rPr>
        <b/>
        <sz val="8"/>
        <color indexed="9"/>
        <rFont val="Calibri"/>
        <family val="2"/>
      </rPr>
      <t xml:space="preserve"> </t>
    </r>
    <r>
      <rPr>
        <sz val="8"/>
        <color indexed="9"/>
        <rFont val="Calibri"/>
        <family val="2"/>
      </rPr>
      <t>(Albania, Armenia, Azerbaijan, Belarus, Bosnia, Bulgaria, Croatia, Estonia, Georgia, Kazakhstan, Kosovo, Kyrgyzstan, Latvia, Macedonia, Moldova, Montenegro, Romania, Russia, Serbia, Slovenia, Tajikistan, Turkmenistan, Ukraine, Uzbekistan.)</t>
    </r>
  </si>
  <si>
    <t>AL AM AZ BY BA BG HR CZ EE GE KZ KV KG LV ME RO RU RS SK SI TJ TM UA UZ</t>
  </si>
  <si>
    <t>Detailed Report Elements:</t>
  </si>
  <si>
    <t>Main Address / Contact Address</t>
  </si>
  <si>
    <t>yES</t>
  </si>
  <si>
    <t xml:space="preserve"> TurkeyYes</t>
  </si>
  <si>
    <t>Issued Share Capital</t>
  </si>
  <si>
    <t>TH MY VN KH MM LA AF</t>
  </si>
  <si>
    <r>
      <rPr>
        <b/>
        <sz val="14"/>
        <color indexed="9"/>
        <rFont val="Calibri"/>
        <family val="2"/>
      </rPr>
      <t xml:space="preserve">Worldwide  PLC </t>
    </r>
    <r>
      <rPr>
        <sz val="8"/>
        <color indexed="9"/>
        <rFont val="Calibri"/>
        <family val="2"/>
      </rPr>
      <t>Thailand, Malaysia, Vietnam, Cambodia, Myanmar, Laos, Afghanistan</t>
    </r>
  </si>
  <si>
    <t>CZ LT SK MT IS</t>
  </si>
  <si>
    <t xml:space="preserve">BD IN LK PK NP </t>
  </si>
  <si>
    <t>CNAE 2009</t>
  </si>
  <si>
    <t>CNAE 2007</t>
  </si>
  <si>
    <t>NOGA 2008</t>
  </si>
  <si>
    <t>NOGA 2002</t>
  </si>
  <si>
    <t>NAF/API</t>
  </si>
  <si>
    <t>Shareholders Addresses [array]</t>
  </si>
  <si>
    <t>(detailed name elements)</t>
  </si>
  <si>
    <t/>
  </si>
  <si>
    <t>(other name elements)</t>
  </si>
  <si>
    <t>(other structured address elements)</t>
  </si>
  <si>
    <t>(other structured address elements):</t>
  </si>
  <si>
    <t>WZ2008</t>
  </si>
  <si>
    <t>TBC</t>
  </si>
  <si>
    <t>AO BI BW CF CG CI CM CV DJ ER ET GA GH GM GN GQ GW KE LR LS MG ML MR MU MW MZ NA NE NG RE RW SC SH SL SN SO ST SZ TD TG TZ UG YT ZA ZM ZW</t>
  </si>
  <si>
    <r>
      <rPr>
        <b/>
        <sz val="14"/>
        <color indexed="9"/>
        <rFont val="Calibri"/>
        <family val="2"/>
      </rPr>
      <t xml:space="preserve">AFRICA
</t>
    </r>
    <r>
      <rPr>
        <sz val="10"/>
        <color indexed="9"/>
        <rFont val="Calibri"/>
        <family val="2"/>
      </rPr>
      <t>Angola, Burundi, Botswana, Central African Republic, Congo, Ivory Coast, Cameroon, Cape Verde, Djibouti, Eritrea, Ethiopia, Gabon, Ghana, Gambia, Guinea, Equatorial Guinea, Guinea-Bissau, Kenya, Liberia, Lesotho, Madagascar, Mali, Mauritania, Mauritius, Malawi, Mozambique, Namibia, Niger, Nigeria, Reunion, Rwanda, Seychelles, St Helena, Sierra Leone, Senegal, Somalia, Sao Tome and Principe, Swaziland, Chad, Togo, Tanzania, Uganda, Mayotte, South Africa, Zambia, Zimbabwe</t>
    </r>
  </si>
  <si>
    <t>Algeria, Benin, Burkina Faso, Congo, Libya, Morocco, Sudan, South Sudan, Tunisia, Western Sahara, Yemen</t>
  </si>
  <si>
    <t>BF BJ DR CD DZ EH LY MA SD SS TN YE</t>
  </si>
  <si>
    <t>KSIC</t>
  </si>
  <si>
    <t>STAKOD-08</t>
  </si>
  <si>
    <t>AE BH EG IQ IR JO KW LB OM PS QT SR SY YE</t>
  </si>
  <si>
    <t>Misc /  Miscellaneous</t>
  </si>
  <si>
    <t>Extended Group Structure</t>
  </si>
  <si>
    <t>Company Type</t>
  </si>
  <si>
    <t>Company Registered Number</t>
  </si>
  <si>
    <t>Latest Annual Accounts (Date)</t>
  </si>
  <si>
    <t>Level</t>
  </si>
  <si>
    <t>Status</t>
  </si>
  <si>
    <t>tbc</t>
  </si>
  <si>
    <t>Extended Group Structure Extra</t>
  </si>
  <si>
    <t>SNI 2007</t>
  </si>
  <si>
    <t>companyHistory</t>
  </si>
  <si>
    <t>commentaries</t>
  </si>
  <si>
    <t>New</t>
  </si>
  <si>
    <t>SSIC</t>
  </si>
  <si>
    <t>Enquiries Trend</t>
  </si>
  <si>
    <t>otherOfficials</t>
  </si>
  <si>
    <t>Directorships</t>
  </si>
  <si>
    <t>PKD 2007</t>
  </si>
  <si>
    <t>Score History</t>
  </si>
  <si>
    <t>tbd</t>
  </si>
  <si>
    <t>Cyprus</t>
  </si>
  <si>
    <t>CY</t>
  </si>
  <si>
    <t>CSIC</t>
  </si>
  <si>
    <t>CAE Rev3</t>
  </si>
  <si>
    <t>NACE</t>
  </si>
  <si>
    <t>ANZSIC</t>
  </si>
  <si>
    <t>DB07</t>
  </si>
  <si>
    <t>NACELUX</t>
  </si>
  <si>
    <t>ANZIC</t>
  </si>
  <si>
    <t>ÖNACE 2008</t>
  </si>
  <si>
    <t>Iceland, Lithuania, Malta</t>
  </si>
  <si>
    <t>IS LT MT</t>
  </si>
  <si>
    <t>"BE-X-000000000"</t>
  </si>
  <si>
    <t>"NL-X-000000000000"</t>
  </si>
  <si>
    <t>"LU-X-LU00000000"</t>
  </si>
  <si>
    <t>"FR-X-00000000000000"</t>
  </si>
  <si>
    <t>"DE-1-DE00000000"</t>
  </si>
  <si>
    <t>"DE-0-DE00000000"</t>
  </si>
  <si>
    <t>"IT-0-AA000000"</t>
  </si>
  <si>
    <t>"IE-1-000000"</t>
  </si>
  <si>
    <t>"IE-0-IE000000"</t>
  </si>
  <si>
    <t>"DK-X-DK00000000"</t>
  </si>
  <si>
    <t>"NO-0-NO00000000"</t>
  </si>
  <si>
    <t>"SE-0-0000000000"</t>
  </si>
  <si>
    <t>"SE-1-0000000000"</t>
  </si>
  <si>
    <t>"GB-0-00000000"</t>
  </si>
  <si>
    <t>"AU-0-000000000"</t>
  </si>
  <si>
    <t>"AT-X-00000"</t>
  </si>
  <si>
    <t>"GB-1-00000000"</t>
  </si>
  <si>
    <t>CY-X-00000000~0000~0000~0000~000000000000"</t>
  </si>
  <si>
    <t>"FI-X-00000000"</t>
  </si>
  <si>
    <t>"GR-X-0000000000"</t>
  </si>
  <si>
    <t>"LI-X-0000000"</t>
  </si>
  <si>
    <t>"PT-X-0000000"</t>
  </si>
  <si>
    <t>companyId (example formats)</t>
  </si>
  <si>
    <t>"AA-X-00000000"</t>
  </si>
  <si>
    <t>"AA-X-000~AAA00000000"</t>
  </si>
  <si>
    <t>PLC-X-WW00000000"</t>
  </si>
  <si>
    <t>"AA-X-AA0000000000"</t>
  </si>
  <si>
    <t>"JP-X-JP000000000"</t>
  </si>
  <si>
    <t>"HK-X-000000"</t>
  </si>
  <si>
    <t>"ID-X-ID0000000000"</t>
  </si>
  <si>
    <t>"KR-0-0000000000"</t>
  </si>
  <si>
    <t>SG-X-000000000A"</t>
  </si>
  <si>
    <t>"AA-X-000000"</t>
  </si>
  <si>
    <t>"NZ-X-0000000"</t>
  </si>
  <si>
    <t>"CA-X-CA00000000"</t>
  </si>
  <si>
    <t>"IS-X-0000000000" "LT-X-000000000" "MT-X-C 0000"</t>
  </si>
  <si>
    <t>Issued Share Capital - Currency</t>
  </si>
  <si>
    <t>US SIC87</t>
  </si>
  <si>
    <t>MX-X-MX00000000</t>
  </si>
  <si>
    <t>Nace Rev2</t>
  </si>
  <si>
    <t>TOL 2008</t>
  </si>
  <si>
    <t>Worldwide  PLC Thailand, Malaysia, Vietnam, Cambodia, Myanmar, Laos, Afghanistan</t>
  </si>
  <si>
    <t>Region</t>
  </si>
  <si>
    <t>Central Europe</t>
  </si>
  <si>
    <t>Albania, Armenia, Azerbaijan, Belarus, Bosnia, Bulgaria, Croatia, Czech Rep., Estonia, Georgia, Kazakhstan, Kosovo, Kyrgyzstan, Latvia, Macedonia, Moldova, Montenegro, Romania, Russia, Serbia,  Slovakia, Slovenia, Tajikistan, Turkmenistan, Ukraine, Uzbekistan.</t>
  </si>
  <si>
    <t>Angola, Burundi, Botswana, Central African Republic, Congo, Ivory Coast, Cameroon, Cape Verde, Djibouti, Eritrea, Ethiopia, Gabon, Ghana, Gambia, Guinea, Equatorial Guinea, Guinea-Bissau, Kenya, Liberia, Lesotho, Madagascar, Mali, Mauritania, Mauritius, Malawi, Mozambique, Namibia, Niger, Nigeria, Reunion, Rwanda, Seychelles, St Helena, Sierra Leone, Senegal, Somalia, Sao Tome and Principe, Swaziland, Chad, Togo, Tanzania, Uganda, Mayotte, South Africa, Zambia, Zimbabwe</t>
  </si>
  <si>
    <t>NACE-03</t>
  </si>
  <si>
    <t>Bahrain, Egypt, Iran, Iraq, Jordan, Kuwait, Lebanon, Oman, Palestine, Qatar, Saudi Arabia, Syria, United Arab Emirates, Yemen</t>
  </si>
  <si>
    <t>Bangladesh, India, Nepal, Pakistan, Sri Lanka</t>
  </si>
  <si>
    <t>Other</t>
  </si>
  <si>
    <t>array1 (Ltd)</t>
  </si>
  <si>
    <t>array2 (Ltd)</t>
  </si>
  <si>
    <t>array1 (Non Ltd)</t>
  </si>
  <si>
    <t>array3 (Ltd)</t>
  </si>
  <si>
    <t>array2 (Non Ltd)</t>
  </si>
  <si>
    <t>-</t>
  </si>
  <si>
    <t xml:space="preserve"> STAKOD-03, </t>
  </si>
  <si>
    <t>South Africa</t>
  </si>
  <si>
    <t>"HU-X-0000000000"</t>
  </si>
  <si>
    <t>"NO-1-NO00000000"</t>
  </si>
  <si>
    <t>"US-X-US00000000" or "US-X-US000000000"</t>
  </si>
  <si>
    <t>ANZSIC 2006</t>
  </si>
  <si>
    <t>NACE Rev1</t>
  </si>
  <si>
    <t xml:space="preserve"> Indonesia (old)</t>
  </si>
  <si>
    <t>"AU-1-00000000000"</t>
  </si>
  <si>
    <t>Colombia, Ecuador, Venezuela</t>
  </si>
  <si>
    <t>"CN-X-000000000000"</t>
  </si>
  <si>
    <t>TR-X-000000</t>
  </si>
  <si>
    <t>"CH-X-0000" / "CH-X-00000" / "CH-X-000000" / "CH-X-000000"</t>
  </si>
  <si>
    <t>"ES-X-000000" / "ES-X-0000000"</t>
  </si>
  <si>
    <t>"TW-X-000000" / "TW-X-0000000" / "TW-X-00000000"</t>
  </si>
  <si>
    <t>"AR-0-00000000000"</t>
  </si>
  <si>
    <t>"BR-X-00000000000000"</t>
  </si>
  <si>
    <t>"CL-X-0000000" /"CL-X-00000000"</t>
  </si>
  <si>
    <t>"EC-X-0000000"</t>
  </si>
  <si>
    <t>"PL-X-000" / "PL-X-0000 / "PL-X-00000" / "PL-X-000000" / "PL-X-0000000"</t>
  </si>
  <si>
    <t>negativeRating / scoreExclusion</t>
  </si>
  <si>
    <t>(other free flowing elements)</t>
  </si>
  <si>
    <t>branches</t>
  </si>
  <si>
    <t>Authorised Signatories</t>
  </si>
  <si>
    <t>activity</t>
  </si>
  <si>
    <t>Poland</t>
  </si>
  <si>
    <t>Consolidated</t>
  </si>
  <si>
    <t>Individual</t>
  </si>
  <si>
    <t>Italy</t>
  </si>
  <si>
    <t>Yes (connect only)</t>
  </si>
  <si>
    <t>Denmark</t>
  </si>
  <si>
    <t>Both Consolidated and Individual can exist for the same year in Connect.</t>
  </si>
  <si>
    <t>Germany</t>
  </si>
  <si>
    <t>GGS</t>
  </si>
  <si>
    <t>Individual only</t>
  </si>
  <si>
    <t>Japan</t>
  </si>
  <si>
    <t>Global financials and GGS contain Individual only. Local financials - Both Consolidated and Individual can exist for the same year in Connect.</t>
  </si>
  <si>
    <t>AL, BA, BG, HR, CZ, EE, HK, HU, KV, LV, ME, MD, MK, PL, RO, RU, RS, SK, SI, UA</t>
  </si>
  <si>
    <t>AM, AZ, BY, GE, KZ, KG, RU, TJ, TM, UZ</t>
  </si>
  <si>
    <t>Albania,  Bosnia, Bulgaria, Croatia, Czech Rep., Estonia, Georgia, Hong Kong, Hungary, Kosovo,  Latvia, Macedonia, Moldova, Montenegro, Poland, Romania, Serbia,  Slovakia, Slovenia,  Ukraine</t>
  </si>
  <si>
    <t>Armenia, Azerbaijan, Belarus, Georgia, Kazakhstan, Kyrgyzstan, Russia, Tajikistan, Turkmenistan, Uzbekistan</t>
  </si>
  <si>
    <t>Singapore</t>
  </si>
  <si>
    <t>South Korea</t>
  </si>
  <si>
    <t>Individual with preference</t>
  </si>
  <si>
    <t>AdditionalInformation.AdditionalFinancials contains Group accounts</t>
  </si>
  <si>
    <t>Precedence rules: 1) KIFRS (Korean IFRS) Consolidated 2) KIFRS Individual 3) KGAAP (Korean Generally Accepted Accounting Policies) Consolidated, 4) KGAAP Individual.</t>
  </si>
  <si>
    <t>1.3i only</t>
  </si>
  <si>
    <t xml:space="preserve"> </t>
  </si>
  <si>
    <t>Ultimate Beneficial Owners (UBO's)</t>
  </si>
  <si>
    <t>Registered Sole Prop</t>
  </si>
  <si>
    <t>Consumer Sole Prop</t>
  </si>
  <si>
    <t>"NO-2-NO00000000"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</si>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</sst>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Trebuchet MS"/>
      <family val="2"/>
      <charset val="238"/>
    </font>
    <font>
      <b/>
      <sz val="11"/>
      <name val="Calibri"/>
      <family val="2"/>
    </font>
    <font>
      <sz val="10"/>
      <color indexed="9"/>
      <name val="Calibri"/>
      <family val="2"/>
    </font>
    <font>
      <b/>
      <sz val="14"/>
      <color indexed="9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Segoe UI"/>
      <family val="2"/>
    </font>
    <font>
      <sz val="10"/>
      <color rgb="FF006100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theme="10"/>
      <name val="Calibri"/>
      <family val="2"/>
    </font>
    <font>
      <sz val="10"/>
      <color rgb="FF353535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</cellStyleXfs>
  <cellXfs count="309">
    <xf numFmtId="0" fontId="0" fillId="0" borderId="0" xfId="0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/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0" fontId="18" fillId="4" borderId="0" xfId="0" applyFont="1" applyFill="1"/>
    <xf numFmtId="0" fontId="0" fillId="4" borderId="1" xfId="0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0" fillId="4" borderId="0" xfId="0" applyFill="1" applyAlignment="1">
      <alignment horizontal="center" textRotation="90"/>
    </xf>
    <xf numFmtId="0" fontId="10" fillId="4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textRotation="90"/>
    </xf>
    <xf numFmtId="0" fontId="19" fillId="6" borderId="11" xfId="0" applyFont="1" applyFill="1" applyBorder="1" applyAlignment="1">
      <alignment horizontal="center" textRotation="90" wrapText="1"/>
    </xf>
    <xf numFmtId="0" fontId="19" fillId="6" borderId="10" xfId="0" applyFont="1" applyFill="1" applyBorder="1" applyAlignment="1">
      <alignment horizontal="center" textRotation="90" wrapText="1"/>
    </xf>
    <xf numFmtId="0" fontId="20" fillId="6" borderId="8" xfId="0" applyFont="1" applyFill="1" applyBorder="1" applyAlignment="1">
      <alignment horizontal="center" textRotation="90" wrapText="1"/>
    </xf>
    <xf numFmtId="0" fontId="20" fillId="6" borderId="12" xfId="0" applyFont="1" applyFill="1" applyBorder="1" applyAlignment="1">
      <alignment horizontal="center" textRotation="90" wrapText="1"/>
    </xf>
    <xf numFmtId="0" fontId="18" fillId="6" borderId="1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top" textRotation="90"/>
    </xf>
    <xf numFmtId="0" fontId="23" fillId="4" borderId="0" xfId="0" applyFont="1" applyFill="1" applyAlignment="1">
      <alignment horizontal="left" textRotation="90"/>
    </xf>
    <xf numFmtId="0" fontId="23" fillId="4" borderId="0" xfId="0" applyFont="1" applyFill="1" applyAlignment="1">
      <alignment horizontal="left" textRotation="90" wrapText="1"/>
    </xf>
    <xf numFmtId="0" fontId="22" fillId="4" borderId="0" xfId="0" applyFont="1" applyFill="1" applyAlignment="1">
      <alignment horizontal="left" vertical="top" textRotation="90" wrapText="1"/>
    </xf>
    <xf numFmtId="0" fontId="23" fillId="4" borderId="0" xfId="0" applyFont="1" applyFill="1" applyAlignment="1">
      <alignment horizontal="left" vertical="top" textRotation="90" wrapText="1"/>
    </xf>
    <xf numFmtId="0" fontId="23" fillId="4" borderId="0" xfId="0" applyFont="1" applyFill="1" applyAlignment="1">
      <alignment horizontal="left" vertical="center" textRotation="90" wrapText="1"/>
    </xf>
    <xf numFmtId="0" fontId="23" fillId="4" borderId="0" xfId="0" applyFont="1" applyFill="1" applyAlignment="1">
      <alignment horizontal="left" vertical="center" textRotation="90"/>
    </xf>
    <xf numFmtId="0" fontId="21" fillId="4" borderId="0" xfId="0" applyFont="1" applyFill="1" applyAlignment="1">
      <alignment horizontal="center" vertical="center"/>
    </xf>
    <xf numFmtId="0" fontId="25" fillId="5" borderId="3" xfId="0" applyFont="1" applyFill="1" applyBorder="1" applyAlignment="1">
      <alignment horizontal="left" vertical="center" indent="1"/>
    </xf>
    <xf numFmtId="164" fontId="26" fillId="4" borderId="0" xfId="0" applyNumberFormat="1" applyFont="1" applyFill="1" applyAlignment="1">
      <alignment horizontal="right" vertical="center" indent="1"/>
    </xf>
    <xf numFmtId="0" fontId="15" fillId="0" borderId="3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left" vertical="center" indent="1"/>
    </xf>
    <xf numFmtId="0" fontId="20" fillId="6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5" fillId="7" borderId="0" xfId="0" applyFont="1" applyFill="1" applyAlignment="1">
      <alignment vertical="center"/>
    </xf>
    <xf numFmtId="0" fontId="0" fillId="4" borderId="14" xfId="0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8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0" fontId="15" fillId="9" borderId="0" xfId="0" applyFont="1" applyFill="1"/>
    <xf numFmtId="0" fontId="27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vertical="center" indent="1"/>
    </xf>
    <xf numFmtId="0" fontId="27" fillId="0" borderId="16" xfId="0" applyFont="1" applyBorder="1" applyAlignment="1">
      <alignment horizontal="left" vertical="center" indent="1"/>
    </xf>
    <xf numFmtId="0" fontId="27" fillId="0" borderId="13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27" fillId="0" borderId="17" xfId="0" applyFont="1" applyBorder="1" applyAlignment="1">
      <alignment horizontal="left" vertical="center" indent="1"/>
    </xf>
    <xf numFmtId="0" fontId="27" fillId="9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/>
    </xf>
    <xf numFmtId="0" fontId="1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1" fillId="4" borderId="0" xfId="0" applyFont="1" applyFill="1" applyAlignment="1">
      <alignment horizontal="center" vertical="center" textRotation="90"/>
    </xf>
    <xf numFmtId="0" fontId="28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indent="1"/>
    </xf>
    <xf numFmtId="0" fontId="17" fillId="5" borderId="2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textRotation="90"/>
    </xf>
    <xf numFmtId="0" fontId="30" fillId="0" borderId="14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left" vertical="center" textRotation="90" wrapText="1"/>
    </xf>
    <xf numFmtId="0" fontId="15" fillId="0" borderId="18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4" borderId="0" xfId="0" applyFont="1" applyFill="1"/>
    <xf numFmtId="0" fontId="13" fillId="0" borderId="3" xfId="2" applyBorder="1" applyAlignment="1" applyProtection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1" fillId="0" borderId="3" xfId="0" applyFont="1" applyBorder="1" applyAlignment="1">
      <alignment horizontal="left" vertical="center" indent="1"/>
    </xf>
    <xf numFmtId="0" fontId="32" fillId="4" borderId="0" xfId="0" applyFont="1" applyFill="1" applyAlignment="1">
      <alignment horizontal="center" vertical="center"/>
    </xf>
    <xf numFmtId="0" fontId="33" fillId="6" borderId="10" xfId="0" applyFont="1" applyFill="1" applyBorder="1" applyAlignment="1">
      <alignment textRotation="90"/>
    </xf>
    <xf numFmtId="0" fontId="33" fillId="6" borderId="11" xfId="0" applyFont="1" applyFill="1" applyBorder="1" applyAlignment="1">
      <alignment horizontal="center" textRotation="90"/>
    </xf>
    <xf numFmtId="0" fontId="28" fillId="0" borderId="5" xfId="0" applyFont="1" applyBorder="1" applyAlignment="1">
      <alignment horizontal="center" vertical="center"/>
    </xf>
    <xf numFmtId="0" fontId="33" fillId="4" borderId="0" xfId="0" applyFont="1" applyFill="1" applyAlignment="1">
      <alignment horizontal="left" vertical="top" textRotation="90"/>
    </xf>
    <xf numFmtId="0" fontId="28" fillId="4" borderId="0" xfId="0" applyFont="1" applyFill="1" applyAlignment="1">
      <alignment horizontal="center" vertical="center"/>
    </xf>
    <xf numFmtId="0" fontId="15" fillId="4" borderId="8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top" textRotation="90"/>
    </xf>
    <xf numFmtId="0" fontId="15" fillId="4" borderId="8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34" fillId="0" borderId="3" xfId="0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13" fillId="0" borderId="3" xfId="2" applyFill="1" applyBorder="1" applyAlignment="1" applyProtection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15" fillId="4" borderId="15" xfId="0" applyFont="1" applyFill="1" applyBorder="1" applyAlignment="1">
      <alignment horizontal="left" vertical="center" indent="1"/>
    </xf>
    <xf numFmtId="0" fontId="0" fillId="4" borderId="0" xfId="0" applyFill="1" applyAlignment="1">
      <alignment horizontal="left" indent="1"/>
    </xf>
    <xf numFmtId="0" fontId="17" fillId="4" borderId="0" xfId="0" applyFont="1" applyFill="1" applyAlignment="1">
      <alignment vertical="center"/>
    </xf>
    <xf numFmtId="0" fontId="28" fillId="4" borderId="0" xfId="0" applyFont="1" applyFill="1"/>
    <xf numFmtId="0" fontId="28" fillId="5" borderId="2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textRotation="90"/>
    </xf>
    <xf numFmtId="0" fontId="19" fillId="6" borderId="11" xfId="0" applyFont="1" applyFill="1" applyBorder="1" applyAlignment="1">
      <alignment horizontal="center" textRotation="90"/>
    </xf>
    <xf numFmtId="0" fontId="17" fillId="4" borderId="0" xfId="0" applyFont="1" applyFill="1" applyAlignment="1">
      <alignment horizontal="left" indent="1"/>
    </xf>
    <xf numFmtId="0" fontId="15" fillId="0" borderId="16" xfId="0" applyFont="1" applyBorder="1" applyAlignment="1">
      <alignment horizontal="left" vertical="center" indent="1"/>
    </xf>
    <xf numFmtId="0" fontId="29" fillId="0" borderId="13" xfId="0" applyFont="1" applyBorder="1" applyAlignment="1">
      <alignment horizontal="left" vertical="center" indent="1"/>
    </xf>
    <xf numFmtId="0" fontId="21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23" fillId="4" borderId="14" xfId="0" applyFont="1" applyFill="1" applyBorder="1" applyAlignment="1">
      <alignment horizontal="left" textRotation="90"/>
    </xf>
    <xf numFmtId="0" fontId="23" fillId="4" borderId="14" xfId="0" applyFont="1" applyFill="1" applyBorder="1" applyAlignment="1">
      <alignment horizontal="left" textRotation="90" wrapText="1"/>
    </xf>
    <xf numFmtId="0" fontId="22" fillId="4" borderId="14" xfId="0" applyFont="1" applyFill="1" applyBorder="1" applyAlignment="1">
      <alignment horizontal="left" vertical="top" textRotation="90" wrapText="1"/>
    </xf>
    <xf numFmtId="0" fontId="21" fillId="4" borderId="14" xfId="0" applyFont="1" applyFill="1" applyBorder="1" applyAlignment="1">
      <alignment horizontal="center" textRotation="90" wrapText="1"/>
    </xf>
    <xf numFmtId="0" fontId="23" fillId="4" borderId="14" xfId="0" applyFont="1" applyFill="1" applyBorder="1" applyAlignment="1">
      <alignment horizontal="left" vertical="top" textRotation="90" wrapText="1"/>
    </xf>
    <xf numFmtId="0" fontId="23" fillId="4" borderId="14" xfId="0" applyFont="1" applyFill="1" applyBorder="1" applyAlignment="1">
      <alignment horizontal="left" vertical="center" textRotation="90"/>
    </xf>
    <xf numFmtId="0" fontId="17" fillId="0" borderId="0" xfId="0" applyFont="1" applyAlignment="1">
      <alignment vertical="top"/>
    </xf>
    <xf numFmtId="0" fontId="17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1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left" vertical="top"/>
    </xf>
    <xf numFmtId="0" fontId="15" fillId="0" borderId="16" xfId="0" applyFont="1" applyBorder="1" applyAlignment="1">
      <alignment horizontal="left" vertical="center" wrapText="1" indent="1"/>
    </xf>
    <xf numFmtId="0" fontId="29" fillId="0" borderId="16" xfId="0" applyFont="1" applyBorder="1" applyAlignment="1">
      <alignment horizontal="left" vertical="center" indent="1"/>
    </xf>
    <xf numFmtId="0" fontId="20" fillId="6" borderId="15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0" fontId="13" fillId="0" borderId="16" xfId="2" applyFill="1" applyBorder="1" applyAlignment="1" applyProtection="1">
      <alignment horizontal="left" vertical="center" indent="1"/>
    </xf>
    <xf numFmtId="0" fontId="15" fillId="7" borderId="15" xfId="0" applyFont="1" applyFill="1" applyBorder="1" applyAlignment="1">
      <alignment vertical="center"/>
    </xf>
    <xf numFmtId="0" fontId="15" fillId="7" borderId="15" xfId="0" applyFont="1" applyFill="1" applyBorder="1" applyAlignment="1">
      <alignment horizontal="left" vertical="center"/>
    </xf>
    <xf numFmtId="0" fontId="32" fillId="4" borderId="0" xfId="0" applyFont="1" applyFill="1" applyAlignment="1">
      <alignment horizontal="center" vertical="center" textRotation="90"/>
    </xf>
    <xf numFmtId="0" fontId="32" fillId="4" borderId="0" xfId="0" applyFont="1" applyFill="1" applyAlignment="1">
      <alignment horizontal="left" vertical="center"/>
    </xf>
    <xf numFmtId="0" fontId="29" fillId="0" borderId="3" xfId="0" applyFont="1" applyBorder="1" applyAlignment="1">
      <alignment horizontal="left" vertical="center" indent="1"/>
    </xf>
    <xf numFmtId="0" fontId="29" fillId="0" borderId="9" xfId="0" applyFont="1" applyBorder="1" applyAlignment="1">
      <alignment horizontal="left" vertical="center" indent="1"/>
    </xf>
    <xf numFmtId="0" fontId="29" fillId="0" borderId="15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35" fillId="0" borderId="2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left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textRotation="90"/>
      <protection locked="0"/>
    </xf>
    <xf numFmtId="0" fontId="24" fillId="4" borderId="5" xfId="0" applyFont="1" applyFill="1" applyBorder="1" applyAlignment="1" applyProtection="1">
      <alignment textRotation="90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28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/>
      <protection locked="0"/>
    </xf>
    <xf numFmtId="17" fontId="17" fillId="4" borderId="1" xfId="0" applyNumberFormat="1" applyFont="1" applyFill="1" applyBorder="1" applyAlignment="1" applyProtection="1">
      <alignment horizontal="left" vertical="center"/>
      <protection locked="0"/>
    </xf>
    <xf numFmtId="17" fontId="17" fillId="4" borderId="1" xfId="0" applyNumberFormat="1" applyFont="1" applyFill="1" applyBorder="1" applyAlignment="1" applyProtection="1">
      <alignment vertical="center"/>
      <protection locked="0"/>
    </xf>
    <xf numFmtId="17" fontId="17" fillId="4" borderId="1" xfId="0" applyNumberFormat="1" applyFont="1" applyFill="1" applyBorder="1" applyAlignment="1" applyProtection="1">
      <alignment horizontal="center" vertical="center"/>
      <protection locked="0"/>
    </xf>
    <xf numFmtId="17" fontId="17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0" fillId="4" borderId="3" xfId="0" applyFill="1" applyBorder="1" applyAlignment="1">
      <alignment horizontal="left" vertical="center" indent="1"/>
    </xf>
    <xf numFmtId="0" fontId="15" fillId="8" borderId="0" xfId="0" applyFont="1" applyFill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textRotation="90"/>
      <protection locked="0"/>
    </xf>
    <xf numFmtId="0" fontId="24" fillId="4" borderId="0" xfId="0" applyFont="1" applyFill="1" applyAlignment="1" applyProtection="1">
      <alignment textRotation="90"/>
      <protection locked="0"/>
    </xf>
    <xf numFmtId="0" fontId="24" fillId="4" borderId="4" xfId="0" applyFont="1" applyFill="1" applyBorder="1" applyAlignment="1" applyProtection="1">
      <alignment textRotation="90"/>
      <protection locked="0"/>
    </xf>
    <xf numFmtId="0" fontId="35" fillId="0" borderId="1" xfId="0" applyFont="1" applyBorder="1" applyAlignment="1">
      <alignment vertical="center" wrapText="1"/>
    </xf>
    <xf numFmtId="0" fontId="35" fillId="0" borderId="2" xfId="2" applyFont="1" applyFill="1" applyBorder="1" applyAlignment="1" applyProtection="1">
      <alignment vertical="center" wrapText="1"/>
    </xf>
    <xf numFmtId="0" fontId="35" fillId="0" borderId="5" xfId="2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43" fillId="2" borderId="1" xfId="1" applyFont="1" applyBorder="1" applyAlignment="1" applyProtection="1">
      <alignment horizontal="center" vertical="center"/>
      <protection locked="0"/>
    </xf>
    <xf numFmtId="0" fontId="35" fillId="0" borderId="2" xfId="1" applyFont="1" applyFill="1" applyBorder="1" applyAlignment="1" applyProtection="1">
      <alignment horizontal="center" vertical="center"/>
      <protection locked="0"/>
    </xf>
    <xf numFmtId="0" fontId="45" fillId="0" borderId="1" xfId="2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47" fillId="3" borderId="1" xfId="3" applyFont="1" applyBorder="1" applyAlignment="1" applyProtection="1">
      <alignment horizontal="center" vertical="center"/>
      <protection locked="0"/>
    </xf>
    <xf numFmtId="0" fontId="47" fillId="3" borderId="2" xfId="3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46" fillId="0" borderId="2" xfId="0" applyFont="1" applyBorder="1" applyAlignment="1" applyProtection="1">
      <alignment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41" fillId="4" borderId="0" xfId="0" applyFont="1" applyFill="1" applyAlignment="1">
      <alignment horizontal="center" vertical="center"/>
    </xf>
    <xf numFmtId="0" fontId="41" fillId="4" borderId="0" xfId="0" applyFont="1" applyFill="1" applyAlignment="1">
      <alignment horizontal="left" vertical="center"/>
    </xf>
    <xf numFmtId="0" fontId="41" fillId="4" borderId="0" xfId="0" applyFont="1" applyFill="1"/>
    <xf numFmtId="0" fontId="41" fillId="4" borderId="0" xfId="0" applyFont="1" applyFill="1" applyAlignment="1">
      <alignment horizontal="center" textRotation="90"/>
    </xf>
    <xf numFmtId="0" fontId="41" fillId="4" borderId="0" xfId="0" applyFont="1" applyFill="1" applyAlignment="1">
      <alignment vertical="center"/>
    </xf>
    <xf numFmtId="0" fontId="41" fillId="4" borderId="0" xfId="0" applyFont="1" applyFill="1" applyAlignment="1">
      <alignment horizontal="center" vertical="center" textRotation="90"/>
    </xf>
    <xf numFmtId="0" fontId="41" fillId="4" borderId="0" xfId="0" applyFont="1" applyFill="1" applyAlignment="1">
      <alignment vertical="center" textRotation="9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0" fillId="10" borderId="9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48" fillId="10" borderId="8" xfId="0" applyFont="1" applyFill="1" applyBorder="1" applyAlignment="1">
      <alignment horizontal="center" textRotation="90" wrapText="1"/>
    </xf>
    <xf numFmtId="0" fontId="11" fillId="11" borderId="3" xfId="0" applyFont="1" applyFill="1" applyBorder="1" applyAlignment="1">
      <alignment horizontal="center" vertical="center"/>
    </xf>
    <xf numFmtId="17" fontId="0" fillId="0" borderId="1" xfId="0" applyNumberFormat="1" applyBorder="1" applyAlignment="1" applyProtection="1">
      <alignment horizontal="center" vertical="center"/>
      <protection locked="0"/>
    </xf>
    <xf numFmtId="0" fontId="19" fillId="6" borderId="14" xfId="0" applyFont="1" applyFill="1" applyBorder="1" applyAlignment="1">
      <alignment horizontal="center" textRotation="90"/>
    </xf>
    <xf numFmtId="0" fontId="15" fillId="0" borderId="0" xfId="0" applyFont="1"/>
    <xf numFmtId="17" fontId="17" fillId="4" borderId="2" xfId="0" applyNumberFormat="1" applyFont="1" applyFill="1" applyBorder="1" applyAlignment="1" applyProtection="1">
      <alignment horizontal="center" vertical="center"/>
      <protection locked="0"/>
    </xf>
    <xf numFmtId="17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0" fillId="6" borderId="9" xfId="0" applyFont="1" applyFill="1" applyBorder="1" applyAlignment="1">
      <alignment horizontal="center" textRotation="90" wrapText="1"/>
    </xf>
    <xf numFmtId="0" fontId="20" fillId="6" borderId="8" xfId="0" applyFont="1" applyFill="1" applyBorder="1" applyAlignment="1">
      <alignment horizontal="center" textRotation="90" wrapText="1"/>
    </xf>
    <xf numFmtId="0" fontId="41" fillId="4" borderId="0" xfId="0" applyFont="1" applyFill="1" applyAlignment="1">
      <alignment horizontal="center" vertical="center" textRotation="90"/>
    </xf>
    <xf numFmtId="0" fontId="24" fillId="4" borderId="0" xfId="0" applyFont="1" applyFill="1" applyAlignment="1" applyProtection="1">
      <alignment horizontal="center" textRotation="90"/>
      <protection locked="0"/>
    </xf>
    <xf numFmtId="0" fontId="24" fillId="4" borderId="4" xfId="0" applyFont="1" applyFill="1" applyBorder="1" applyAlignment="1" applyProtection="1">
      <alignment horizontal="center" textRotation="90"/>
      <protection locked="0"/>
    </xf>
    <xf numFmtId="0" fontId="24" fillId="4" borderId="22" xfId="0" applyFont="1" applyFill="1" applyBorder="1" applyAlignment="1">
      <alignment horizontal="center" textRotation="90"/>
    </xf>
    <xf numFmtId="0" fontId="24" fillId="4" borderId="0" xfId="0" applyFont="1" applyFill="1" applyAlignment="1">
      <alignment horizontal="center" textRotation="90"/>
    </xf>
    <xf numFmtId="0" fontId="20" fillId="6" borderId="12" xfId="0" applyFont="1" applyFill="1" applyBorder="1" applyAlignment="1">
      <alignment horizontal="center" textRotation="90"/>
    </xf>
    <xf numFmtId="0" fontId="20" fillId="6" borderId="26" xfId="0" applyFont="1" applyFill="1" applyBorder="1" applyAlignment="1">
      <alignment horizontal="center" textRotation="90"/>
    </xf>
    <xf numFmtId="17" fontId="17" fillId="4" borderId="6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textRotation="90"/>
      <protection locked="0"/>
    </xf>
    <xf numFmtId="0" fontId="15" fillId="4" borderId="7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center" textRotation="90" wrapText="1"/>
    </xf>
    <xf numFmtId="0" fontId="23" fillId="6" borderId="8" xfId="0" applyFont="1" applyFill="1" applyBorder="1" applyAlignment="1">
      <alignment horizontal="center" textRotation="90" wrapText="1"/>
    </xf>
    <xf numFmtId="0" fontId="40" fillId="6" borderId="9" xfId="0" applyFont="1" applyFill="1" applyBorder="1" applyAlignment="1">
      <alignment horizontal="center" textRotation="90" wrapText="1"/>
    </xf>
    <xf numFmtId="0" fontId="40" fillId="6" borderId="8" xfId="0" applyFont="1" applyFill="1" applyBorder="1" applyAlignment="1">
      <alignment horizontal="center" textRotation="90" wrapText="1"/>
    </xf>
    <xf numFmtId="0" fontId="20" fillId="6" borderId="9" xfId="0" applyFont="1" applyFill="1" applyBorder="1" applyAlignment="1">
      <alignment horizontal="center" textRotation="90"/>
    </xf>
    <xf numFmtId="0" fontId="20" fillId="6" borderId="8" xfId="0" applyFont="1" applyFill="1" applyBorder="1" applyAlignment="1">
      <alignment horizontal="center" textRotation="90"/>
    </xf>
    <xf numFmtId="0" fontId="20" fillId="6" borderId="33" xfId="0" applyFont="1" applyFill="1" applyBorder="1" applyAlignment="1">
      <alignment horizontal="center" textRotation="90"/>
    </xf>
    <xf numFmtId="0" fontId="38" fillId="6" borderId="9" xfId="0" applyFont="1" applyFill="1" applyBorder="1" applyAlignment="1">
      <alignment horizontal="center" textRotation="90" wrapText="1"/>
    </xf>
    <xf numFmtId="0" fontId="38" fillId="6" borderId="8" xfId="0" applyFont="1" applyFill="1" applyBorder="1" applyAlignment="1">
      <alignment horizontal="center" textRotation="90" wrapText="1"/>
    </xf>
    <xf numFmtId="0" fontId="18" fillId="4" borderId="7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textRotation="90" wrapText="1"/>
    </xf>
    <xf numFmtId="0" fontId="20" fillId="6" borderId="12" xfId="0" applyFont="1" applyFill="1" applyBorder="1" applyAlignment="1">
      <alignment horizontal="center" textRotation="90" wrapText="1"/>
    </xf>
    <xf numFmtId="0" fontId="23" fillId="6" borderId="9" xfId="0" applyFont="1" applyFill="1" applyBorder="1" applyAlignment="1">
      <alignment horizontal="center" textRotation="90" wrapText="1"/>
    </xf>
    <xf numFmtId="0" fontId="6" fillId="6" borderId="9" xfId="0" applyFont="1" applyFill="1" applyBorder="1" applyAlignment="1">
      <alignment horizontal="left" textRotation="90" wrapText="1"/>
    </xf>
    <xf numFmtId="0" fontId="19" fillId="6" borderId="8" xfId="0" applyFont="1" applyFill="1" applyBorder="1" applyAlignment="1">
      <alignment horizontal="left" textRotation="90" wrapText="1"/>
    </xf>
    <xf numFmtId="0" fontId="19" fillId="6" borderId="9" xfId="0" applyFont="1" applyFill="1" applyBorder="1" applyAlignment="1">
      <alignment horizontal="center" textRotation="90" wrapText="1"/>
    </xf>
    <xf numFmtId="0" fontId="19" fillId="6" borderId="8" xfId="0" applyFont="1" applyFill="1" applyBorder="1" applyAlignment="1">
      <alignment horizontal="center" textRotation="90" wrapText="1"/>
    </xf>
    <xf numFmtId="0" fontId="20" fillId="6" borderId="26" xfId="0" applyFont="1" applyFill="1" applyBorder="1" applyAlignment="1">
      <alignment horizontal="center" textRotation="90" wrapText="1"/>
    </xf>
    <xf numFmtId="0" fontId="24" fillId="4" borderId="22" xfId="0" applyFont="1" applyFill="1" applyBorder="1" applyAlignment="1" applyProtection="1">
      <alignment textRotation="90"/>
      <protection locked="0"/>
    </xf>
    <xf numFmtId="0" fontId="24" fillId="4" borderId="0" xfId="0" applyFont="1" applyFill="1" applyAlignment="1" applyProtection="1">
      <alignment textRotation="90"/>
      <protection locked="0"/>
    </xf>
    <xf numFmtId="0" fontId="24" fillId="4" borderId="4" xfId="0" applyFont="1" applyFill="1" applyBorder="1" applyAlignment="1" applyProtection="1">
      <alignment textRotation="90"/>
      <protection locked="0"/>
    </xf>
    <xf numFmtId="0" fontId="41" fillId="4" borderId="0" xfId="0" applyFont="1" applyFill="1" applyAlignment="1">
      <alignment horizontal="center"/>
    </xf>
    <xf numFmtId="0" fontId="24" fillId="4" borderId="22" xfId="0" applyFont="1" applyFill="1" applyBorder="1" applyAlignment="1" applyProtection="1">
      <alignment horizontal="center" vertical="center" textRotation="90"/>
      <protection locked="0"/>
    </xf>
    <xf numFmtId="0" fontId="24" fillId="4" borderId="0" xfId="0" applyFont="1" applyFill="1" applyAlignment="1" applyProtection="1">
      <alignment horizontal="center" vertical="center" textRotation="90"/>
      <protection locked="0"/>
    </xf>
    <xf numFmtId="0" fontId="24" fillId="4" borderId="4" xfId="0" applyFont="1" applyFill="1" applyBorder="1" applyAlignment="1" applyProtection="1">
      <alignment horizontal="center" vertical="center" textRotation="90"/>
      <protection locked="0"/>
    </xf>
    <xf numFmtId="0" fontId="16" fillId="4" borderId="0" xfId="0" applyFont="1" applyFill="1" applyAlignment="1">
      <alignment horizontal="center" vertical="center" textRotation="90"/>
    </xf>
    <xf numFmtId="0" fontId="37" fillId="4" borderId="0" xfId="0" applyFont="1" applyFill="1" applyAlignment="1">
      <alignment horizontal="center" textRotation="90"/>
    </xf>
    <xf numFmtId="0" fontId="37" fillId="4" borderId="4" xfId="0" applyFont="1" applyFill="1" applyBorder="1" applyAlignment="1">
      <alignment horizontal="center" textRotation="90"/>
    </xf>
    <xf numFmtId="0" fontId="36" fillId="4" borderId="0" xfId="0" applyFont="1" applyFill="1" applyAlignment="1">
      <alignment horizontal="center" textRotation="90"/>
    </xf>
    <xf numFmtId="0" fontId="36" fillId="4" borderId="4" xfId="0" applyFont="1" applyFill="1" applyBorder="1" applyAlignment="1">
      <alignment horizontal="center" textRotation="90"/>
    </xf>
    <xf numFmtId="0" fontId="18" fillId="0" borderId="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41" fillId="6" borderId="9" xfId="0" applyFont="1" applyFill="1" applyBorder="1" applyAlignment="1">
      <alignment horizontal="center" textRotation="90" wrapText="1"/>
    </xf>
    <xf numFmtId="0" fontId="41" fillId="6" borderId="8" xfId="0" applyFont="1" applyFill="1" applyBorder="1" applyAlignment="1">
      <alignment horizontal="center" textRotation="90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left" textRotation="90" wrapText="1"/>
    </xf>
    <xf numFmtId="0" fontId="15" fillId="0" borderId="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textRotation="90" wrapText="1"/>
    </xf>
  </cellXfs>
  <cellStyles count="4">
    <cellStyle name="Good" xfId="1" builtinId="26"/>
    <cellStyle name="Hyperlink" xfId="2" builtinId="8"/>
    <cellStyle name="Neutral" xfId="3" builtinId="28"/>
    <cellStyle name="Normal" xfId="0" builtinId="0"/>
  </cellStyles>
  <dxfs count="19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EC6CE"/>
        </patternFill>
      </fill>
    </dxf>
  </dxfs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B$4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firstButton="1" fmlaLink="$B$4" lockText="1"/>
</file>

<file path=xl/ctrlProps/ctrlProp4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0</xdr:row>
          <xdr:rowOff>31750</xdr:rowOff>
        </xdr:from>
        <xdr:to>
          <xdr:col>1</xdr:col>
          <xdr:colOff>946150</xdr:colOff>
          <xdr:row>1</xdr:row>
          <xdr:rowOff>69850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GGS 1.3 (XML)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</xdr:row>
          <xdr:rowOff>69850</xdr:rowOff>
        </xdr:from>
        <xdr:to>
          <xdr:col>1</xdr:col>
          <xdr:colOff>2070100</xdr:colOff>
          <xdr:row>2</xdr:row>
          <xdr:rowOff>107950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CS Connect (JSon)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0</xdr:row>
          <xdr:rowOff>31750</xdr:rowOff>
        </xdr:from>
        <xdr:to>
          <xdr:col>1</xdr:col>
          <xdr:colOff>927100</xdr:colOff>
          <xdr:row>1</xdr:row>
          <xdr:rowOff>69850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GGS 1.3 (XML)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1</xdr:row>
          <xdr:rowOff>31750</xdr:rowOff>
        </xdr:from>
        <xdr:to>
          <xdr:col>1</xdr:col>
          <xdr:colOff>2279650</xdr:colOff>
          <xdr:row>2</xdr:row>
          <xdr:rowOff>107950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CS Connect (JSon)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474"/>
  <sheetViews>
    <sheetView tabSelected="1" zoomScale="80" zoomScaleNormal="80" workbookViewId="0">
      <pane xSplit="2" ySplit="4" topLeftCell="H78" activePane="bottomRight" state="frozen"/>
      <selection pane="topRight" activeCell="C1" sqref="C1"/>
      <selection pane="bottomLeft" activeCell="A4" sqref="A4"/>
      <selection pane="bottomRight" activeCell="M84" sqref="M84"/>
    </sheetView>
  </sheetViews>
  <sheetFormatPr defaultColWidth="7" defaultRowHeight="18.5" x14ac:dyDescent="0.45"/>
  <cols>
    <col min="1" max="1" width="4" style="228" customWidth="1"/>
    <col min="2" max="2" width="43.1796875" style="1" bestFit="1" customWidth="1"/>
    <col min="3" max="3" width="5" style="94" customWidth="1"/>
    <col min="4" max="5" width="7" style="2" customWidth="1"/>
    <col min="6" max="6" width="7" style="1" customWidth="1"/>
    <col min="7" max="7" width="7" style="2" customWidth="1"/>
    <col min="8" max="9" width="4" style="74" customWidth="1"/>
    <col min="10" max="10" width="6.54296875" style="1" customWidth="1"/>
    <col min="11" max="12" width="3.54296875" style="117" customWidth="1"/>
    <col min="13" max="13" width="6.54296875" style="3" customWidth="1"/>
    <col min="14" max="16" width="3.54296875" style="17" customWidth="1"/>
    <col min="17" max="18" width="3.54296875" style="16" customWidth="1"/>
    <col min="19" max="19" width="3.54296875" style="22" customWidth="1"/>
    <col min="20" max="20" width="3.54296875" style="17" customWidth="1"/>
    <col min="21" max="33" width="6.54296875" style="3" customWidth="1"/>
    <col min="34" max="34" width="12.54296875" style="3" customWidth="1"/>
    <col min="35" max="35" width="10.54296875" style="3" customWidth="1"/>
    <col min="36" max="38" width="12.54296875" style="3" customWidth="1"/>
    <col min="39" max="41" width="7" style="3" customWidth="1"/>
    <col min="42" max="42" width="7" style="3" hidden="1" customWidth="1"/>
    <col min="43" max="48" width="7" style="3" customWidth="1"/>
    <col min="49" max="50" width="4" style="20" customWidth="1"/>
    <col min="51" max="53" width="7" style="3" customWidth="1"/>
    <col min="54" max="54" width="7" style="20" customWidth="1"/>
    <col min="55" max="58" width="7" style="3" customWidth="1"/>
    <col min="59" max="16384" width="7" style="1"/>
  </cols>
  <sheetData>
    <row r="1" spans="1:58" s="9" customFormat="1" ht="16.5" customHeight="1" thickTop="1" thickBot="1" x14ac:dyDescent="0.4">
      <c r="A1" s="226"/>
      <c r="B1" s="10"/>
      <c r="C1" s="94"/>
      <c r="D1" s="263" t="s">
        <v>122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3" t="s">
        <v>359</v>
      </c>
      <c r="AI1" s="265"/>
      <c r="AJ1" s="77" t="s">
        <v>125</v>
      </c>
      <c r="AK1" s="261" t="s">
        <v>189</v>
      </c>
      <c r="AL1" s="262"/>
      <c r="AM1" s="263" t="s">
        <v>123</v>
      </c>
      <c r="AN1" s="264"/>
      <c r="AO1" s="264"/>
      <c r="AP1" s="264"/>
      <c r="AQ1" s="264"/>
      <c r="AR1" s="264"/>
      <c r="AS1" s="264"/>
      <c r="AT1" s="264"/>
      <c r="AU1" s="264"/>
      <c r="AV1" s="265"/>
      <c r="AW1" s="263" t="s">
        <v>124</v>
      </c>
      <c r="AX1" s="264"/>
      <c r="AY1" s="265"/>
      <c r="AZ1" s="263" t="s">
        <v>126</v>
      </c>
      <c r="BA1" s="265"/>
      <c r="BB1" s="263" t="s">
        <v>187</v>
      </c>
      <c r="BC1" s="264"/>
      <c r="BD1" s="264"/>
      <c r="BE1" s="264"/>
      <c r="BF1" s="265"/>
    </row>
    <row r="2" spans="1:58" s="9" customFormat="1" ht="16.5" customHeight="1" thickTop="1" thickBot="1" x14ac:dyDescent="0.4">
      <c r="A2" s="226"/>
      <c r="B2" s="48">
        <f>IF(B4=2,2,1.3)</f>
        <v>2</v>
      </c>
      <c r="C2" s="94"/>
      <c r="D2" s="80" t="s">
        <v>129</v>
      </c>
      <c r="E2" s="80" t="s">
        <v>130</v>
      </c>
      <c r="F2" s="11" t="s">
        <v>173</v>
      </c>
      <c r="G2" s="11" t="s">
        <v>131</v>
      </c>
      <c r="H2" s="275" t="s">
        <v>132</v>
      </c>
      <c r="I2" s="276"/>
      <c r="J2" s="11" t="s">
        <v>133</v>
      </c>
      <c r="K2" s="263" t="s">
        <v>134</v>
      </c>
      <c r="L2" s="265"/>
      <c r="M2" s="11" t="s">
        <v>160</v>
      </c>
      <c r="N2" s="263" t="s">
        <v>135</v>
      </c>
      <c r="O2" s="264"/>
      <c r="P2" s="265"/>
      <c r="Q2" s="263" t="s">
        <v>136</v>
      </c>
      <c r="R2" s="265"/>
      <c r="S2" s="275" t="s">
        <v>137</v>
      </c>
      <c r="T2" s="276"/>
      <c r="U2" s="11" t="s">
        <v>138</v>
      </c>
      <c r="V2" s="11" t="s">
        <v>305</v>
      </c>
      <c r="W2" s="11" t="s">
        <v>161</v>
      </c>
      <c r="X2" s="11" t="s">
        <v>139</v>
      </c>
      <c r="Y2" s="11" t="s">
        <v>140</v>
      </c>
      <c r="Z2" s="11" t="s">
        <v>141</v>
      </c>
      <c r="AA2" s="11" t="s">
        <v>142</v>
      </c>
      <c r="AB2" s="11" t="s">
        <v>143</v>
      </c>
      <c r="AC2" s="11" t="s">
        <v>144</v>
      </c>
      <c r="AD2" s="242" t="s">
        <v>144</v>
      </c>
      <c r="AE2" s="11" t="s">
        <v>145</v>
      </c>
      <c r="AF2" s="11" t="s">
        <v>146</v>
      </c>
      <c r="AG2" s="78" t="s">
        <v>315</v>
      </c>
      <c r="AH2" s="79" t="s">
        <v>409</v>
      </c>
      <c r="AI2" s="79" t="s">
        <v>410</v>
      </c>
      <c r="AJ2" s="79" t="s">
        <v>283</v>
      </c>
      <c r="AK2" s="101" t="s">
        <v>280</v>
      </c>
      <c r="AL2" s="100" t="s">
        <v>277</v>
      </c>
      <c r="AM2" s="11" t="s">
        <v>147</v>
      </c>
      <c r="AN2" s="11" t="s">
        <v>148</v>
      </c>
      <c r="AO2" s="11" t="s">
        <v>251</v>
      </c>
      <c r="AP2" s="11" t="s">
        <v>149</v>
      </c>
      <c r="AQ2" s="11" t="s">
        <v>149</v>
      </c>
      <c r="AR2" s="11" t="s">
        <v>186</v>
      </c>
      <c r="AS2" s="11" t="s">
        <v>150</v>
      </c>
      <c r="AT2" s="11" t="s">
        <v>151</v>
      </c>
      <c r="AU2" s="79" t="s">
        <v>263</v>
      </c>
      <c r="AV2" s="11" t="s">
        <v>260</v>
      </c>
      <c r="AW2" s="275" t="s">
        <v>152</v>
      </c>
      <c r="AX2" s="276"/>
      <c r="AY2" s="11" t="s">
        <v>153</v>
      </c>
      <c r="AZ2" s="11" t="s">
        <v>154</v>
      </c>
      <c r="BA2" s="11" t="s">
        <v>121</v>
      </c>
      <c r="BB2" s="26" t="s">
        <v>174</v>
      </c>
      <c r="BC2" s="11" t="s">
        <v>155</v>
      </c>
      <c r="BD2" s="11" t="s">
        <v>191</v>
      </c>
      <c r="BE2" s="11" t="s">
        <v>162</v>
      </c>
      <c r="BF2" s="11" t="s">
        <v>156</v>
      </c>
    </row>
    <row r="3" spans="1:58" s="9" customFormat="1" ht="54.75" customHeight="1" thickTop="1" x14ac:dyDescent="0.35">
      <c r="A3" s="226"/>
      <c r="B3" s="10"/>
      <c r="C3" s="94"/>
      <c r="D3" s="270" t="s">
        <v>224</v>
      </c>
      <c r="E3" s="270" t="s">
        <v>225</v>
      </c>
      <c r="F3" s="270" t="s">
        <v>226</v>
      </c>
      <c r="G3" s="270" t="s">
        <v>227</v>
      </c>
      <c r="H3" s="32" t="s">
        <v>157</v>
      </c>
      <c r="I3" s="121" t="s">
        <v>158</v>
      </c>
      <c r="J3" s="270" t="s">
        <v>229</v>
      </c>
      <c r="K3" s="32" t="s">
        <v>157</v>
      </c>
      <c r="L3" s="121" t="s">
        <v>159</v>
      </c>
      <c r="M3" s="31"/>
      <c r="N3" s="32" t="s">
        <v>157</v>
      </c>
      <c r="O3" s="244" t="s">
        <v>421</v>
      </c>
      <c r="P3" s="121" t="s">
        <v>422</v>
      </c>
      <c r="Q3" s="32" t="s">
        <v>157</v>
      </c>
      <c r="R3" s="33" t="s">
        <v>158</v>
      </c>
      <c r="S3" s="34" t="s">
        <v>157</v>
      </c>
      <c r="T3" s="33" t="s">
        <v>159</v>
      </c>
      <c r="U3" s="31"/>
      <c r="V3" s="31"/>
      <c r="W3" s="31"/>
      <c r="X3" s="31"/>
      <c r="Y3" s="31"/>
      <c r="Z3" s="248" t="s">
        <v>200</v>
      </c>
      <c r="AA3" s="248" t="s">
        <v>201</v>
      </c>
      <c r="AB3" s="31"/>
      <c r="AC3" s="31"/>
      <c r="AD3" s="237" t="s">
        <v>418</v>
      </c>
      <c r="AE3" s="31"/>
      <c r="AF3" s="31"/>
      <c r="AG3" s="248" t="s">
        <v>314</v>
      </c>
      <c r="AH3" s="280" t="s">
        <v>411</v>
      </c>
      <c r="AI3" s="280" t="s">
        <v>412</v>
      </c>
      <c r="AJ3" s="282" t="s">
        <v>246</v>
      </c>
      <c r="AK3" s="266" t="s">
        <v>279</v>
      </c>
      <c r="AL3" s="277" t="s">
        <v>278</v>
      </c>
      <c r="AM3" s="31"/>
      <c r="AN3" s="31"/>
      <c r="AO3" s="248" t="s">
        <v>252</v>
      </c>
      <c r="AP3" s="268" t="s">
        <v>379</v>
      </c>
      <c r="AQ3" s="248" t="s">
        <v>209</v>
      </c>
      <c r="AR3" s="248" t="s">
        <v>210</v>
      </c>
      <c r="AS3" s="31"/>
      <c r="AT3" s="31"/>
      <c r="AU3" s="273" t="s">
        <v>211</v>
      </c>
      <c r="AV3" s="279" t="s">
        <v>261</v>
      </c>
      <c r="AW3" s="34" t="s">
        <v>157</v>
      </c>
      <c r="AX3" s="33" t="s">
        <v>159</v>
      </c>
      <c r="AY3" s="248" t="s">
        <v>213</v>
      </c>
      <c r="AZ3" s="31"/>
      <c r="BA3" s="31"/>
      <c r="BB3" s="37"/>
      <c r="BC3" s="31"/>
      <c r="BD3" s="31"/>
      <c r="BE3" s="248" t="s">
        <v>381</v>
      </c>
      <c r="BF3" s="31"/>
    </row>
    <row r="4" spans="1:58" s="27" customFormat="1" ht="72.75" customHeight="1" thickBot="1" x14ac:dyDescent="0.4">
      <c r="A4" s="229"/>
      <c r="B4" s="193">
        <v>2</v>
      </c>
      <c r="C4" s="150"/>
      <c r="D4" s="271"/>
      <c r="E4" s="271"/>
      <c r="F4" s="271"/>
      <c r="G4" s="271"/>
      <c r="H4" s="255" t="s">
        <v>228</v>
      </c>
      <c r="I4" s="256"/>
      <c r="J4" s="271"/>
      <c r="K4" s="278" t="s">
        <v>230</v>
      </c>
      <c r="L4" s="284"/>
      <c r="M4" s="35" t="s">
        <v>195</v>
      </c>
      <c r="N4" s="255" t="s">
        <v>192</v>
      </c>
      <c r="O4" s="272"/>
      <c r="P4" s="256"/>
      <c r="Q4" s="255" t="s">
        <v>193</v>
      </c>
      <c r="R4" s="256"/>
      <c r="S4" s="278" t="s">
        <v>194</v>
      </c>
      <c r="T4" s="256"/>
      <c r="U4" s="35" t="s">
        <v>196</v>
      </c>
      <c r="V4" s="35" t="s">
        <v>304</v>
      </c>
      <c r="W4" s="35" t="s">
        <v>197</v>
      </c>
      <c r="X4" s="35" t="s">
        <v>198</v>
      </c>
      <c r="Y4" s="35" t="s">
        <v>199</v>
      </c>
      <c r="Z4" s="249"/>
      <c r="AA4" s="249"/>
      <c r="AB4" s="35" t="s">
        <v>202</v>
      </c>
      <c r="AC4" s="35" t="s">
        <v>203</v>
      </c>
      <c r="AD4" s="241" t="s">
        <v>203</v>
      </c>
      <c r="AE4" s="35" t="s">
        <v>204</v>
      </c>
      <c r="AF4" s="35" t="s">
        <v>205</v>
      </c>
      <c r="AG4" s="249"/>
      <c r="AH4" s="281"/>
      <c r="AI4" s="281"/>
      <c r="AJ4" s="283"/>
      <c r="AK4" s="267"/>
      <c r="AL4" s="267"/>
      <c r="AM4" s="35" t="s">
        <v>207</v>
      </c>
      <c r="AN4" s="35" t="s">
        <v>208</v>
      </c>
      <c r="AO4" s="249"/>
      <c r="AP4" s="269"/>
      <c r="AQ4" s="249"/>
      <c r="AR4" s="249"/>
      <c r="AS4" s="35" t="s">
        <v>220</v>
      </c>
      <c r="AT4" s="35" t="s">
        <v>221</v>
      </c>
      <c r="AU4" s="274"/>
      <c r="AV4" s="267"/>
      <c r="AW4" s="278" t="s">
        <v>212</v>
      </c>
      <c r="AX4" s="284"/>
      <c r="AY4" s="249"/>
      <c r="AZ4" s="35" t="s">
        <v>222</v>
      </c>
      <c r="BA4" s="35" t="s">
        <v>223</v>
      </c>
      <c r="BB4" s="36" t="s">
        <v>214</v>
      </c>
      <c r="BC4" s="35" t="s">
        <v>215</v>
      </c>
      <c r="BD4" s="35" t="s">
        <v>216</v>
      </c>
      <c r="BE4" s="249"/>
      <c r="BF4" s="35" t="s">
        <v>218</v>
      </c>
    </row>
    <row r="5" spans="1:58" s="25" customFormat="1" ht="26.25" customHeight="1" thickTop="1" x14ac:dyDescent="0.35">
      <c r="A5" s="227"/>
      <c r="B5" s="10" t="s">
        <v>172</v>
      </c>
      <c r="C5" s="151"/>
      <c r="D5" s="39"/>
      <c r="E5" s="39"/>
      <c r="F5" s="39"/>
      <c r="G5" s="39"/>
      <c r="H5" s="98"/>
      <c r="I5" s="98"/>
      <c r="J5" s="39"/>
      <c r="K5" s="98"/>
      <c r="L5" s="131" t="s">
        <v>171</v>
      </c>
      <c r="M5" s="42"/>
      <c r="N5" s="39"/>
      <c r="O5" s="39"/>
      <c r="P5" s="39"/>
      <c r="Q5" s="128"/>
      <c r="R5" s="129"/>
      <c r="S5" s="129"/>
      <c r="T5" s="129"/>
      <c r="U5" s="130"/>
      <c r="V5" s="131" t="s">
        <v>171</v>
      </c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2"/>
      <c r="AI5" s="132"/>
      <c r="AJ5" s="132"/>
      <c r="AK5" s="82"/>
      <c r="AL5" s="83"/>
      <c r="AM5" s="84"/>
      <c r="AN5" s="84"/>
      <c r="AO5" s="84"/>
      <c r="AP5" s="84"/>
      <c r="AQ5" s="83" t="s">
        <v>171</v>
      </c>
      <c r="AR5" s="84"/>
      <c r="AS5" s="133"/>
      <c r="AT5" s="84"/>
      <c r="AU5" s="130"/>
      <c r="AV5" s="130"/>
      <c r="AW5" s="84"/>
      <c r="AX5" s="84"/>
      <c r="AY5" s="84"/>
      <c r="AZ5" s="84"/>
      <c r="BA5" s="133"/>
      <c r="BB5" s="83"/>
      <c r="BC5" s="84"/>
      <c r="BD5" s="83"/>
      <c r="BE5" s="84"/>
      <c r="BF5" s="84"/>
    </row>
    <row r="6" spans="1:58" s="127" customFormat="1" ht="35.25" customHeight="1" thickBot="1" x14ac:dyDescent="0.4">
      <c r="A6" s="230"/>
      <c r="B6" s="126" t="s">
        <v>338</v>
      </c>
      <c r="D6" s="201" t="s">
        <v>316</v>
      </c>
      <c r="E6" s="201" t="s">
        <v>317</v>
      </c>
      <c r="F6" s="201" t="s">
        <v>318</v>
      </c>
      <c r="G6" s="201" t="s">
        <v>319</v>
      </c>
      <c r="H6" s="156" t="s">
        <v>321</v>
      </c>
      <c r="I6" s="157" t="s">
        <v>320</v>
      </c>
      <c r="J6" s="201" t="s">
        <v>322</v>
      </c>
      <c r="K6" s="202" t="s">
        <v>324</v>
      </c>
      <c r="L6" s="203" t="s">
        <v>323</v>
      </c>
      <c r="M6" s="201" t="s">
        <v>325</v>
      </c>
      <c r="N6" s="156" t="s">
        <v>326</v>
      </c>
      <c r="O6" s="157" t="s">
        <v>375</v>
      </c>
      <c r="P6" s="157" t="s">
        <v>423</v>
      </c>
      <c r="Q6" s="156" t="s">
        <v>327</v>
      </c>
      <c r="R6" s="157" t="s">
        <v>328</v>
      </c>
      <c r="S6" s="156" t="s">
        <v>329</v>
      </c>
      <c r="T6" s="157" t="s">
        <v>332</v>
      </c>
      <c r="U6" s="201" t="s">
        <v>331</v>
      </c>
      <c r="V6" s="201" t="s">
        <v>333</v>
      </c>
      <c r="W6" s="201" t="s">
        <v>334</v>
      </c>
      <c r="X6" s="201" t="s">
        <v>335</v>
      </c>
      <c r="Y6" s="201" t="s">
        <v>374</v>
      </c>
      <c r="Z6" s="201" t="s">
        <v>384</v>
      </c>
      <c r="AA6" s="201" t="s">
        <v>336</v>
      </c>
      <c r="AB6" s="201" t="s">
        <v>385</v>
      </c>
      <c r="AC6" s="201" t="s">
        <v>391</v>
      </c>
      <c r="AD6" s="201" t="str">
        <f>AH6</f>
        <v>"AA-X-00000000"</v>
      </c>
      <c r="AE6" s="201" t="s">
        <v>337</v>
      </c>
      <c r="AF6" s="201" t="s">
        <v>383</v>
      </c>
      <c r="AG6" s="201" t="s">
        <v>351</v>
      </c>
      <c r="AH6" s="201" t="s">
        <v>339</v>
      </c>
      <c r="AI6" s="201" t="s">
        <v>339</v>
      </c>
      <c r="AJ6" s="201" t="s">
        <v>340</v>
      </c>
      <c r="AK6" s="201" t="s">
        <v>340</v>
      </c>
      <c r="AL6" s="201" t="s">
        <v>342</v>
      </c>
      <c r="AM6" s="201" t="s">
        <v>343</v>
      </c>
      <c r="AN6" s="201" t="s">
        <v>382</v>
      </c>
      <c r="AO6" s="201" t="s">
        <v>344</v>
      </c>
      <c r="AP6" s="201"/>
      <c r="AQ6" s="201" t="s">
        <v>345</v>
      </c>
      <c r="AR6" s="201" t="s">
        <v>346</v>
      </c>
      <c r="AS6" s="201" t="s">
        <v>347</v>
      </c>
      <c r="AT6" s="201" t="s">
        <v>386</v>
      </c>
      <c r="AU6" s="201" t="s">
        <v>348</v>
      </c>
      <c r="AV6" s="201" t="s">
        <v>341</v>
      </c>
      <c r="AW6" s="156" t="s">
        <v>330</v>
      </c>
      <c r="AX6" s="157" t="s">
        <v>380</v>
      </c>
      <c r="AY6" s="201" t="s">
        <v>349</v>
      </c>
      <c r="AZ6" s="201" t="s">
        <v>350</v>
      </c>
      <c r="BA6" s="201" t="s">
        <v>376</v>
      </c>
      <c r="BB6" s="201" t="s">
        <v>387</v>
      </c>
      <c r="BC6" s="201" t="s">
        <v>388</v>
      </c>
      <c r="BD6" s="201" t="s">
        <v>389</v>
      </c>
      <c r="BE6" s="201" t="s">
        <v>390</v>
      </c>
      <c r="BF6" s="201" t="s">
        <v>354</v>
      </c>
    </row>
    <row r="7" spans="1:58" s="23" customFormat="1" ht="19.5" thickTop="1" thickBot="1" x14ac:dyDescent="0.5">
      <c r="A7" s="228"/>
      <c r="B7" s="13" t="str">
        <f>IF(api_version=2,"-","Report @Currency (GGS only)")</f>
        <v>-</v>
      </c>
      <c r="C7" s="94"/>
      <c r="D7" s="204" t="str">
        <f t="shared" ref="D7:BF7" si="0">IF(api_version=2,"No","Yes")</f>
        <v>No</v>
      </c>
      <c r="E7" s="204" t="str">
        <f t="shared" si="0"/>
        <v>No</v>
      </c>
      <c r="F7" s="204" t="str">
        <f t="shared" si="0"/>
        <v>No</v>
      </c>
      <c r="G7" s="204" t="str">
        <f t="shared" si="0"/>
        <v>No</v>
      </c>
      <c r="H7" s="18" t="str">
        <f t="shared" si="0"/>
        <v>No</v>
      </c>
      <c r="I7" s="15" t="str">
        <f t="shared" si="0"/>
        <v>No</v>
      </c>
      <c r="J7" s="204" t="str">
        <f t="shared" si="0"/>
        <v>No</v>
      </c>
      <c r="K7" s="18" t="str">
        <f t="shared" si="0"/>
        <v>No</v>
      </c>
      <c r="L7" s="15" t="s">
        <v>5</v>
      </c>
      <c r="M7" s="204" t="str">
        <f t="shared" si="0"/>
        <v>No</v>
      </c>
      <c r="N7" s="18" t="str">
        <f t="shared" si="0"/>
        <v>No</v>
      </c>
      <c r="O7" s="21" t="s">
        <v>5</v>
      </c>
      <c r="P7" s="15" t="str">
        <f t="shared" si="0"/>
        <v>No</v>
      </c>
      <c r="Q7" s="18" t="str">
        <f t="shared" si="0"/>
        <v>No</v>
      </c>
      <c r="R7" s="15" t="str">
        <f t="shared" si="0"/>
        <v>No</v>
      </c>
      <c r="S7" s="18" t="str">
        <f t="shared" si="0"/>
        <v>No</v>
      </c>
      <c r="T7" s="15" t="str">
        <f t="shared" si="0"/>
        <v>No</v>
      </c>
      <c r="U7" s="204" t="str">
        <f t="shared" si="0"/>
        <v>No</v>
      </c>
      <c r="V7" s="204" t="str">
        <f t="shared" si="0"/>
        <v>No</v>
      </c>
      <c r="W7" s="204" t="str">
        <f t="shared" si="0"/>
        <v>No</v>
      </c>
      <c r="X7" s="204" t="str">
        <f t="shared" si="0"/>
        <v>No</v>
      </c>
      <c r="Y7" s="204" t="str">
        <f t="shared" si="0"/>
        <v>No</v>
      </c>
      <c r="Z7" s="204" t="str">
        <f t="shared" si="0"/>
        <v>No</v>
      </c>
      <c r="AA7" s="204" t="str">
        <f t="shared" si="0"/>
        <v>No</v>
      </c>
      <c r="AB7" s="204" t="str">
        <f t="shared" si="0"/>
        <v>No</v>
      </c>
      <c r="AC7" s="204" t="str">
        <f t="shared" si="0"/>
        <v>No</v>
      </c>
      <c r="AD7" s="204" t="str">
        <f>AH7</f>
        <v>No</v>
      </c>
      <c r="AE7" s="204" t="str">
        <f t="shared" si="0"/>
        <v>No</v>
      </c>
      <c r="AF7" s="204" t="str">
        <f t="shared" si="0"/>
        <v>No</v>
      </c>
      <c r="AG7" s="204" t="str">
        <f t="shared" si="0"/>
        <v>No</v>
      </c>
      <c r="AH7" s="204" t="str">
        <f t="shared" si="0"/>
        <v>No</v>
      </c>
      <c r="AI7" s="204" t="str">
        <f t="shared" si="0"/>
        <v>No</v>
      </c>
      <c r="AJ7" s="204" t="str">
        <f t="shared" si="0"/>
        <v>No</v>
      </c>
      <c r="AK7" s="204" t="str">
        <f t="shared" si="0"/>
        <v>No</v>
      </c>
      <c r="AL7" s="204" t="str">
        <f>IF(api_version=2,"No","Yes")</f>
        <v>No</v>
      </c>
      <c r="AM7" s="204" t="str">
        <f t="shared" si="0"/>
        <v>No</v>
      </c>
      <c r="AN7" s="204" t="str">
        <f t="shared" si="0"/>
        <v>No</v>
      </c>
      <c r="AO7" s="204" t="str">
        <f t="shared" si="0"/>
        <v>No</v>
      </c>
      <c r="AP7" s="204" t="str">
        <f t="shared" si="0"/>
        <v>No</v>
      </c>
      <c r="AQ7" s="204" t="str">
        <f t="shared" si="0"/>
        <v>No</v>
      </c>
      <c r="AR7" s="204" t="str">
        <f t="shared" si="0"/>
        <v>No</v>
      </c>
      <c r="AS7" s="204" t="str">
        <f t="shared" si="0"/>
        <v>No</v>
      </c>
      <c r="AT7" s="204" t="str">
        <f t="shared" si="0"/>
        <v>No</v>
      </c>
      <c r="AU7" s="204" t="str">
        <f t="shared" si="0"/>
        <v>No</v>
      </c>
      <c r="AV7" s="204" t="str">
        <f t="shared" si="0"/>
        <v>No</v>
      </c>
      <c r="AW7" s="18" t="str">
        <f t="shared" si="0"/>
        <v>No</v>
      </c>
      <c r="AX7" s="15" t="str">
        <f t="shared" si="0"/>
        <v>No</v>
      </c>
      <c r="AY7" s="204" t="str">
        <f t="shared" si="0"/>
        <v>No</v>
      </c>
      <c r="AZ7" s="204" t="str">
        <f t="shared" si="0"/>
        <v>No</v>
      </c>
      <c r="BA7" s="204" t="str">
        <f t="shared" si="0"/>
        <v>No</v>
      </c>
      <c r="BB7" s="204" t="str">
        <f t="shared" si="0"/>
        <v>No</v>
      </c>
      <c r="BC7" s="204" t="str">
        <f t="shared" si="0"/>
        <v>No</v>
      </c>
      <c r="BD7" s="204" t="str">
        <f t="shared" si="0"/>
        <v>No</v>
      </c>
      <c r="BE7" s="204" t="str">
        <f t="shared" si="0"/>
        <v>No</v>
      </c>
      <c r="BF7" s="204" t="str">
        <f t="shared" si="0"/>
        <v>No</v>
      </c>
    </row>
    <row r="8" spans="1:58" s="5" customFormat="1" ht="15.75" customHeight="1" thickTop="1" thickBot="1" x14ac:dyDescent="0.35">
      <c r="A8" s="231"/>
      <c r="B8" s="12" t="s">
        <v>237</v>
      </c>
      <c r="C8" s="150"/>
      <c r="D8" s="122"/>
      <c r="E8" s="122"/>
      <c r="F8" s="17"/>
      <c r="G8" s="122"/>
      <c r="H8" s="122"/>
      <c r="I8" s="122"/>
      <c r="J8" s="17"/>
      <c r="K8" s="253"/>
      <c r="L8" s="253"/>
      <c r="M8" s="20"/>
      <c r="N8" s="17"/>
      <c r="O8" s="17"/>
      <c r="P8" s="17"/>
      <c r="Q8" s="253"/>
      <c r="R8" s="253"/>
      <c r="S8" s="253"/>
      <c r="T8" s="253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53"/>
      <c r="AX8" s="253"/>
      <c r="AY8" s="20"/>
      <c r="AZ8" s="20"/>
      <c r="BA8" s="20"/>
      <c r="BB8" s="253"/>
      <c r="BC8" s="20"/>
      <c r="BD8" s="20"/>
      <c r="BE8" s="20"/>
      <c r="BF8" s="20"/>
    </row>
    <row r="9" spans="1:58" ht="20.25" customHeight="1" thickTop="1" x14ac:dyDescent="0.35">
      <c r="A9" s="250" t="s">
        <v>0</v>
      </c>
      <c r="B9" s="145" t="str">
        <f>IF(api_version=2,"companySummary","CompanySummary")</f>
        <v>companySummary</v>
      </c>
      <c r="D9" s="122"/>
      <c r="E9" s="122"/>
      <c r="F9" s="17"/>
      <c r="G9" s="122"/>
      <c r="H9" s="122"/>
      <c r="I9" s="122"/>
      <c r="J9" s="17"/>
      <c r="K9" s="254"/>
      <c r="L9" s="254"/>
      <c r="M9" s="20"/>
      <c r="Q9" s="254"/>
      <c r="R9" s="254"/>
      <c r="S9" s="254"/>
      <c r="T9" s="254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54"/>
      <c r="AX9" s="254"/>
      <c r="AY9" s="20"/>
      <c r="AZ9" s="20"/>
      <c r="BA9" s="20"/>
      <c r="BB9" s="254"/>
      <c r="BC9" s="20"/>
      <c r="BD9" s="20"/>
      <c r="BE9" s="20"/>
      <c r="BF9" s="20"/>
    </row>
    <row r="10" spans="1:58" ht="16.5" customHeight="1" x14ac:dyDescent="0.35">
      <c r="A10" s="250"/>
      <c r="B10" s="123" t="str">
        <f>IF(api_version=2,"businessName","BusinessName")</f>
        <v>businessName</v>
      </c>
      <c r="D10" s="177" t="s">
        <v>1</v>
      </c>
      <c r="E10" s="177" t="s">
        <v>1</v>
      </c>
      <c r="F10" s="177" t="s">
        <v>1</v>
      </c>
      <c r="G10" s="177" t="s">
        <v>1</v>
      </c>
      <c r="H10" s="159" t="s">
        <v>1</v>
      </c>
      <c r="I10" s="160" t="s">
        <v>1</v>
      </c>
      <c r="J10" s="177" t="s">
        <v>1</v>
      </c>
      <c r="K10" s="159" t="s">
        <v>1</v>
      </c>
      <c r="L10" s="160" t="str">
        <f>IF(api_version=2,"Yes","No")</f>
        <v>Yes</v>
      </c>
      <c r="M10" s="177" t="s">
        <v>1</v>
      </c>
      <c r="N10" s="159" t="s">
        <v>1</v>
      </c>
      <c r="O10" s="159" t="s">
        <v>1</v>
      </c>
      <c r="P10" s="159" t="s">
        <v>1</v>
      </c>
      <c r="Q10" s="159" t="s">
        <v>1</v>
      </c>
      <c r="R10" s="160" t="s">
        <v>1</v>
      </c>
      <c r="S10" s="159" t="s">
        <v>1</v>
      </c>
      <c r="T10" s="160" t="s">
        <v>1</v>
      </c>
      <c r="U10" s="177" t="s">
        <v>1</v>
      </c>
      <c r="V10" s="177" t="s">
        <v>1</v>
      </c>
      <c r="W10" s="177" t="s">
        <v>1</v>
      </c>
      <c r="X10" s="177" t="s">
        <v>1</v>
      </c>
      <c r="Y10" s="177" t="s">
        <v>1</v>
      </c>
      <c r="Z10" s="177" t="s">
        <v>1</v>
      </c>
      <c r="AA10" s="177" t="s">
        <v>1</v>
      </c>
      <c r="AB10" s="177" t="s">
        <v>1</v>
      </c>
      <c r="AC10" s="177" t="s">
        <v>1</v>
      </c>
      <c r="AD10" s="177" t="str">
        <f>AH10</f>
        <v>Yes</v>
      </c>
      <c r="AE10" s="177" t="s">
        <v>1</v>
      </c>
      <c r="AF10" s="177" t="s">
        <v>1</v>
      </c>
      <c r="AG10" s="177" t="s">
        <v>1</v>
      </c>
      <c r="AH10" s="177" t="s">
        <v>1</v>
      </c>
      <c r="AI10" s="177" t="s">
        <v>1</v>
      </c>
      <c r="AJ10" s="177" t="s">
        <v>1</v>
      </c>
      <c r="AK10" s="177" t="str">
        <f>AJ10</f>
        <v>Yes</v>
      </c>
      <c r="AL10" s="177" t="s">
        <v>1</v>
      </c>
      <c r="AM10" s="177" t="s">
        <v>1</v>
      </c>
      <c r="AN10" s="177" t="s">
        <v>1</v>
      </c>
      <c r="AO10" s="177" t="str">
        <f>AH10</f>
        <v>Yes</v>
      </c>
      <c r="AP10" s="177" t="s">
        <v>1</v>
      </c>
      <c r="AQ10" s="177" t="s">
        <v>1</v>
      </c>
      <c r="AR10" s="177" t="s">
        <v>1</v>
      </c>
      <c r="AS10" s="177" t="s">
        <v>1</v>
      </c>
      <c r="AT10" s="177" t="s">
        <v>1</v>
      </c>
      <c r="AU10" s="177" t="s">
        <v>1</v>
      </c>
      <c r="AV10" s="177" t="s">
        <v>1</v>
      </c>
      <c r="AW10" s="159" t="s">
        <v>1</v>
      </c>
      <c r="AX10" s="160" t="s">
        <v>1</v>
      </c>
      <c r="AY10" s="177" t="s">
        <v>1</v>
      </c>
      <c r="AZ10" s="177" t="s">
        <v>1</v>
      </c>
      <c r="BA10" s="177" t="s">
        <v>1</v>
      </c>
      <c r="BB10" s="159" t="s">
        <v>1</v>
      </c>
      <c r="BC10" s="177" t="s">
        <v>1</v>
      </c>
      <c r="BD10" s="177" t="s">
        <v>1</v>
      </c>
      <c r="BE10" s="177" t="s">
        <v>1</v>
      </c>
      <c r="BF10" s="177" t="s">
        <v>1</v>
      </c>
    </row>
    <row r="11" spans="1:58" ht="14.5" x14ac:dyDescent="0.35">
      <c r="A11" s="250"/>
      <c r="B11" s="123" t="str">
        <f>IF(api_version=2,"country","Country")</f>
        <v>country</v>
      </c>
      <c r="D11" s="177" t="s">
        <v>1</v>
      </c>
      <c r="E11" s="177" t="s">
        <v>1</v>
      </c>
      <c r="F11" s="177" t="s">
        <v>1</v>
      </c>
      <c r="G11" s="177" t="s">
        <v>1</v>
      </c>
      <c r="H11" s="159" t="s">
        <v>1</v>
      </c>
      <c r="I11" s="160" t="s">
        <v>1</v>
      </c>
      <c r="J11" s="177" t="s">
        <v>1</v>
      </c>
      <c r="K11" s="159" t="s">
        <v>1</v>
      </c>
      <c r="L11" s="160" t="str">
        <f>IF(api_version=2,"Yes","No")</f>
        <v>Yes</v>
      </c>
      <c r="M11" s="177" t="s">
        <v>1</v>
      </c>
      <c r="N11" s="159" t="s">
        <v>1</v>
      </c>
      <c r="O11" s="159" t="s">
        <v>1</v>
      </c>
      <c r="P11" s="159" t="s">
        <v>1</v>
      </c>
      <c r="Q11" s="159" t="s">
        <v>1</v>
      </c>
      <c r="R11" s="160" t="s">
        <v>1</v>
      </c>
      <c r="S11" s="159" t="s">
        <v>1</v>
      </c>
      <c r="T11" s="160" t="s">
        <v>1</v>
      </c>
      <c r="U11" s="177" t="s">
        <v>1</v>
      </c>
      <c r="V11" s="177" t="s">
        <v>1</v>
      </c>
      <c r="W11" s="177" t="s">
        <v>1</v>
      </c>
      <c r="X11" s="177" t="s">
        <v>1</v>
      </c>
      <c r="Y11" s="177" t="s">
        <v>1</v>
      </c>
      <c r="Z11" s="177" t="s">
        <v>1</v>
      </c>
      <c r="AA11" s="177" t="s">
        <v>1</v>
      </c>
      <c r="AB11" s="177" t="s">
        <v>1</v>
      </c>
      <c r="AC11" s="177" t="s">
        <v>1</v>
      </c>
      <c r="AD11" s="177" t="str">
        <f t="shared" ref="AD11:AD33" si="1">AH11</f>
        <v>Yes</v>
      </c>
      <c r="AE11" s="177" t="s">
        <v>1</v>
      </c>
      <c r="AF11" s="177" t="s">
        <v>1</v>
      </c>
      <c r="AG11" s="177" t="s">
        <v>1</v>
      </c>
      <c r="AH11" s="177" t="s">
        <v>1</v>
      </c>
      <c r="AI11" s="177" t="s">
        <v>1</v>
      </c>
      <c r="AJ11" s="177" t="s">
        <v>1</v>
      </c>
      <c r="AK11" s="177" t="str">
        <f>AJ11</f>
        <v>Yes</v>
      </c>
      <c r="AL11" s="177" t="s">
        <v>1</v>
      </c>
      <c r="AM11" s="177" t="s">
        <v>1</v>
      </c>
      <c r="AN11" s="177" t="s">
        <v>1</v>
      </c>
      <c r="AO11" s="177" t="s">
        <v>1</v>
      </c>
      <c r="AP11" s="177" t="s">
        <v>1</v>
      </c>
      <c r="AQ11" s="177" t="s">
        <v>1</v>
      </c>
      <c r="AR11" s="177" t="s">
        <v>1</v>
      </c>
      <c r="AS11" s="177" t="s">
        <v>1</v>
      </c>
      <c r="AT11" s="177" t="s">
        <v>1</v>
      </c>
      <c r="AU11" s="177" t="s">
        <v>1</v>
      </c>
      <c r="AV11" s="177" t="s">
        <v>1</v>
      </c>
      <c r="AW11" s="159" t="s">
        <v>1</v>
      </c>
      <c r="AX11" s="160" t="s">
        <v>1</v>
      </c>
      <c r="AY11" s="177" t="s">
        <v>1</v>
      </c>
      <c r="AZ11" s="177" t="s">
        <v>1</v>
      </c>
      <c r="BA11" s="177" t="s">
        <v>1</v>
      </c>
      <c r="BB11" s="177" t="s">
        <v>1</v>
      </c>
      <c r="BC11" s="177" t="s">
        <v>1</v>
      </c>
      <c r="BD11" s="177" t="s">
        <v>1</v>
      </c>
      <c r="BE11" s="177" t="s">
        <v>1</v>
      </c>
      <c r="BF11" s="177" t="str">
        <f>BE11</f>
        <v>Yes</v>
      </c>
    </row>
    <row r="12" spans="1:58" ht="14.5" x14ac:dyDescent="0.35">
      <c r="A12" s="250"/>
      <c r="B12" s="143" t="str">
        <f>IF(api_version=2,"companyNumber (Safe Number)","Number (Safe Number)")</f>
        <v>companyNumber (Safe Number)</v>
      </c>
      <c r="D12" s="177" t="s">
        <v>1</v>
      </c>
      <c r="E12" s="177" t="s">
        <v>1</v>
      </c>
      <c r="F12" s="177" t="s">
        <v>1</v>
      </c>
      <c r="G12" s="177" t="s">
        <v>1</v>
      </c>
      <c r="H12" s="159" t="s">
        <v>1</v>
      </c>
      <c r="I12" s="160" t="s">
        <v>1</v>
      </c>
      <c r="J12" s="177" t="str">
        <f>IF(api_version=2,"Yes","Yes")</f>
        <v>Yes</v>
      </c>
      <c r="K12" s="159" t="str">
        <f>IF(api_version=2,"Yes","No")</f>
        <v>Yes</v>
      </c>
      <c r="L12" s="160" t="str">
        <f>IF(api_version=2,"Yes","No")</f>
        <v>Yes</v>
      </c>
      <c r="M12" s="177" t="s">
        <v>1</v>
      </c>
      <c r="N12" s="159" t="str">
        <f>IF(api_version=2,"Yes","")</f>
        <v>Yes</v>
      </c>
      <c r="O12" s="159" t="str">
        <f>IF(api_version=2,"Yes","")</f>
        <v>Yes</v>
      </c>
      <c r="P12" s="159" t="str">
        <f>IF(api_version=2,"Yes","")</f>
        <v>Yes</v>
      </c>
      <c r="Q12" s="159" t="str">
        <f>IF(api_version=2,"Yes","No")</f>
        <v>Yes</v>
      </c>
      <c r="R12" s="160" t="s">
        <v>1</v>
      </c>
      <c r="S12" s="159" t="str">
        <f>IF(api_version=2,"Yes","No")</f>
        <v>Yes</v>
      </c>
      <c r="T12" s="160" t="s">
        <v>1</v>
      </c>
      <c r="U12" s="177" t="s">
        <v>5</v>
      </c>
      <c r="V12" s="177" t="s">
        <v>5</v>
      </c>
      <c r="W12" s="177" t="s">
        <v>5</v>
      </c>
      <c r="X12" s="177" t="s">
        <v>5</v>
      </c>
      <c r="Y12" s="177" t="s">
        <v>5</v>
      </c>
      <c r="Z12" s="177" t="str">
        <f>IF(api_version=2,"No","No")</f>
        <v>No</v>
      </c>
      <c r="AA12" s="177" t="str">
        <f>IF(api_version=2,"No","No")</f>
        <v>No</v>
      </c>
      <c r="AB12" s="177" t="s">
        <v>5</v>
      </c>
      <c r="AC12" s="177" t="s">
        <v>5</v>
      </c>
      <c r="AD12" s="177" t="str">
        <f t="shared" si="1"/>
        <v>No</v>
      </c>
      <c r="AE12" s="177" t="s">
        <v>5</v>
      </c>
      <c r="AF12" s="177" t="s">
        <v>5</v>
      </c>
      <c r="AG12" s="177" t="s">
        <v>5</v>
      </c>
      <c r="AH12" s="177" t="s">
        <v>5</v>
      </c>
      <c r="AI12" s="177" t="s">
        <v>5</v>
      </c>
      <c r="AJ12" s="177" t="s">
        <v>5</v>
      </c>
      <c r="AK12" s="177" t="s">
        <v>5</v>
      </c>
      <c r="AL12" s="177" t="s">
        <v>5</v>
      </c>
      <c r="AM12" s="177" t="str">
        <f>IF(api_version=2,"Yes","Yes")</f>
        <v>Yes</v>
      </c>
      <c r="AN12" s="177" t="s">
        <v>5</v>
      </c>
      <c r="AO12" s="177" t="str">
        <f>AH12</f>
        <v>No</v>
      </c>
      <c r="AP12" s="177" t="s">
        <v>5</v>
      </c>
      <c r="AQ12" s="177" t="s">
        <v>5</v>
      </c>
      <c r="AR12" s="177" t="s">
        <v>5</v>
      </c>
      <c r="AS12" s="177" t="s">
        <v>5</v>
      </c>
      <c r="AT12" s="177" t="s">
        <v>5</v>
      </c>
      <c r="AU12" s="177" t="s">
        <v>5</v>
      </c>
      <c r="AV12" s="177" t="str">
        <f>IF(api_version=2,"Yes","Yes")</f>
        <v>Yes</v>
      </c>
      <c r="AW12" s="159" t="s">
        <v>5</v>
      </c>
      <c r="AX12" s="160" t="s">
        <v>5</v>
      </c>
      <c r="AY12" s="177" t="s">
        <v>5</v>
      </c>
      <c r="AZ12" s="177" t="s">
        <v>1</v>
      </c>
      <c r="BA12" s="177" t="s">
        <v>1</v>
      </c>
      <c r="BB12" s="159" t="s">
        <v>5</v>
      </c>
      <c r="BC12" s="177" t="s">
        <v>5</v>
      </c>
      <c r="BD12" s="177" t="s">
        <v>5</v>
      </c>
      <c r="BE12" s="177" t="s">
        <v>5</v>
      </c>
      <c r="BF12" s="177" t="s">
        <v>1</v>
      </c>
    </row>
    <row r="13" spans="1:58" ht="14.5" x14ac:dyDescent="0.35">
      <c r="A13" s="250"/>
      <c r="B13" s="123" t="str">
        <f>IF(api_version=2,"companyRegistrationNumber","CompanyRegistrationNumber")</f>
        <v>companyRegistrationNumber</v>
      </c>
      <c r="D13" s="177" t="s">
        <v>1</v>
      </c>
      <c r="E13" s="177" t="s">
        <v>1</v>
      </c>
      <c r="F13" s="177" t="s">
        <v>1</v>
      </c>
      <c r="G13" s="177" t="s">
        <v>1</v>
      </c>
      <c r="H13" s="159" t="s">
        <v>1</v>
      </c>
      <c r="I13" s="160" t="s">
        <v>5</v>
      </c>
      <c r="J13" s="177" t="s">
        <v>1</v>
      </c>
      <c r="K13" s="159" t="s">
        <v>1</v>
      </c>
      <c r="L13" s="160" t="str">
        <f>IF(api_version=2,"Yes","No")</f>
        <v>Yes</v>
      </c>
      <c r="M13" s="177" t="s">
        <v>1</v>
      </c>
      <c r="N13" s="159" t="s">
        <v>1</v>
      </c>
      <c r="O13" s="159" t="s">
        <v>1</v>
      </c>
      <c r="P13" s="159" t="s">
        <v>1</v>
      </c>
      <c r="Q13" s="159" t="s">
        <v>1</v>
      </c>
      <c r="R13" s="160" t="s">
        <v>1</v>
      </c>
      <c r="S13" s="159" t="s">
        <v>1</v>
      </c>
      <c r="T13" s="160" t="s">
        <v>5</v>
      </c>
      <c r="U13" s="177" t="s">
        <v>1</v>
      </c>
      <c r="V13" s="177" t="s">
        <v>1</v>
      </c>
      <c r="W13" s="177" t="s">
        <v>1</v>
      </c>
      <c r="X13" s="177" t="s">
        <v>1</v>
      </c>
      <c r="Y13" s="177" t="s">
        <v>1</v>
      </c>
      <c r="Z13" s="177" t="s">
        <v>1</v>
      </c>
      <c r="AA13" s="177" t="s">
        <v>1</v>
      </c>
      <c r="AB13" s="177" t="s">
        <v>1</v>
      </c>
      <c r="AC13" s="177" t="s">
        <v>1</v>
      </c>
      <c r="AD13" s="177" t="str">
        <f t="shared" si="1"/>
        <v>Yes</v>
      </c>
      <c r="AE13" s="177" t="s">
        <v>1</v>
      </c>
      <c r="AF13" s="177" t="s">
        <v>1</v>
      </c>
      <c r="AG13" s="177" t="s">
        <v>1</v>
      </c>
      <c r="AH13" s="177" t="s">
        <v>1</v>
      </c>
      <c r="AI13" s="177" t="s">
        <v>1</v>
      </c>
      <c r="AJ13" s="177" t="s">
        <v>1</v>
      </c>
      <c r="AK13" s="177" t="str">
        <f>AJ13</f>
        <v>Yes</v>
      </c>
      <c r="AL13" s="177" t="s">
        <v>1</v>
      </c>
      <c r="AM13" s="177" t="s">
        <v>1</v>
      </c>
      <c r="AN13" s="177" t="s">
        <v>1</v>
      </c>
      <c r="AO13" s="177" t="str">
        <f>AH13</f>
        <v>Yes</v>
      </c>
      <c r="AP13" s="177" t="s">
        <v>1</v>
      </c>
      <c r="AQ13" s="177" t="s">
        <v>1</v>
      </c>
      <c r="AR13" s="177" t="s">
        <v>1</v>
      </c>
      <c r="AS13" s="177" t="s">
        <v>1</v>
      </c>
      <c r="AT13" s="177" t="s">
        <v>1</v>
      </c>
      <c r="AU13" s="177" t="s">
        <v>1</v>
      </c>
      <c r="AV13" s="177" t="s">
        <v>1</v>
      </c>
      <c r="AW13" s="159" t="s">
        <v>1</v>
      </c>
      <c r="AX13" s="160" t="s">
        <v>5</v>
      </c>
      <c r="AY13" s="177" t="s">
        <v>1</v>
      </c>
      <c r="AZ13" s="177" t="s">
        <v>1</v>
      </c>
      <c r="BA13" s="177" t="s">
        <v>1</v>
      </c>
      <c r="BB13" s="159" t="s">
        <v>1</v>
      </c>
      <c r="BC13" s="177" t="s">
        <v>1</v>
      </c>
      <c r="BD13" s="177" t="s">
        <v>1</v>
      </c>
      <c r="BE13" s="177" t="s">
        <v>1</v>
      </c>
      <c r="BF13" s="177" t="s">
        <v>1</v>
      </c>
    </row>
    <row r="14" spans="1:58" ht="14.5" x14ac:dyDescent="0.35">
      <c r="A14" s="250"/>
      <c r="B14" s="123" t="str">
        <f>IF(api_version=2,"mainActivity.code","MainActivity/ActivityCode")</f>
        <v>mainActivity.code</v>
      </c>
      <c r="D14" s="177" t="s">
        <v>1</v>
      </c>
      <c r="E14" s="177" t="s">
        <v>1</v>
      </c>
      <c r="F14" s="177" t="s">
        <v>1</v>
      </c>
      <c r="G14" s="177" t="s">
        <v>1</v>
      </c>
      <c r="H14" s="159" t="s">
        <v>1</v>
      </c>
      <c r="I14" s="160" t="s">
        <v>1</v>
      </c>
      <c r="J14" s="177" t="s">
        <v>1</v>
      </c>
      <c r="K14" s="159" t="s">
        <v>1</v>
      </c>
      <c r="L14" s="160" t="s">
        <v>5</v>
      </c>
      <c r="M14" s="177" t="s">
        <v>1</v>
      </c>
      <c r="N14" s="159" t="s">
        <v>1</v>
      </c>
      <c r="O14" s="159" t="s">
        <v>1</v>
      </c>
      <c r="P14" s="159" t="s">
        <v>1</v>
      </c>
      <c r="Q14" s="159" t="s">
        <v>1</v>
      </c>
      <c r="R14" s="160" t="s">
        <v>1</v>
      </c>
      <c r="S14" s="159" t="s">
        <v>1</v>
      </c>
      <c r="T14" s="160" t="s">
        <v>1</v>
      </c>
      <c r="U14" s="177" t="s">
        <v>1</v>
      </c>
      <c r="V14" s="177" t="s">
        <v>1</v>
      </c>
      <c r="W14" s="177" t="s">
        <v>1</v>
      </c>
      <c r="X14" s="177" t="s">
        <v>1</v>
      </c>
      <c r="Y14" s="177" t="s">
        <v>1</v>
      </c>
      <c r="Z14" s="177" t="s">
        <v>1</v>
      </c>
      <c r="AA14" s="177" t="s">
        <v>1</v>
      </c>
      <c r="AB14" s="177" t="s">
        <v>1</v>
      </c>
      <c r="AC14" s="177" t="s">
        <v>1</v>
      </c>
      <c r="AD14" s="177" t="str">
        <f t="shared" si="1"/>
        <v>Yes</v>
      </c>
      <c r="AE14" s="177" t="s">
        <v>1</v>
      </c>
      <c r="AF14" s="177" t="s">
        <v>1</v>
      </c>
      <c r="AG14" s="177" t="s">
        <v>1</v>
      </c>
      <c r="AH14" s="177" t="s">
        <v>1</v>
      </c>
      <c r="AI14" s="177" t="s">
        <v>1</v>
      </c>
      <c r="AJ14" s="177" t="s">
        <v>1</v>
      </c>
      <c r="AK14" s="177" t="str">
        <f>AJ14</f>
        <v>Yes</v>
      </c>
      <c r="AL14" s="177" t="s">
        <v>1</v>
      </c>
      <c r="AM14" s="177" t="s">
        <v>1</v>
      </c>
      <c r="AN14" s="177" t="s">
        <v>1</v>
      </c>
      <c r="AO14" s="177" t="str">
        <f>AH14</f>
        <v>Yes</v>
      </c>
      <c r="AP14" s="177" t="s">
        <v>1</v>
      </c>
      <c r="AQ14" s="177" t="s">
        <v>1</v>
      </c>
      <c r="AR14" s="177" t="s">
        <v>1</v>
      </c>
      <c r="AS14" s="177" t="s">
        <v>1</v>
      </c>
      <c r="AT14" s="177" t="s">
        <v>1</v>
      </c>
      <c r="AU14" s="177" t="s">
        <v>1</v>
      </c>
      <c r="AV14" s="177" t="s">
        <v>1</v>
      </c>
      <c r="AW14" s="159" t="s">
        <v>1</v>
      </c>
      <c r="AX14" s="160" t="s">
        <v>1</v>
      </c>
      <c r="AY14" s="177" t="s">
        <v>5</v>
      </c>
      <c r="AZ14" s="177" t="s">
        <v>1</v>
      </c>
      <c r="BA14" s="177" t="s">
        <v>1</v>
      </c>
      <c r="BB14" s="159" t="s">
        <v>1</v>
      </c>
      <c r="BC14" s="177" t="s">
        <v>1</v>
      </c>
      <c r="BD14" s="177" t="s">
        <v>1</v>
      </c>
      <c r="BE14" s="177" t="s">
        <v>1</v>
      </c>
      <c r="BF14" s="177" t="s">
        <v>1</v>
      </c>
    </row>
    <row r="15" spans="1:58" ht="14.5" x14ac:dyDescent="0.35">
      <c r="A15" s="250"/>
      <c r="B15" s="123" t="str">
        <f>IF(api_version=2,"mainActivity.industrySector","-")</f>
        <v>mainActivity.industrySector</v>
      </c>
      <c r="C15" s="94" t="s">
        <v>171</v>
      </c>
      <c r="D15" s="177" t="str">
        <f t="shared" ref="D15:AZ15" si="2">IF(api_version=2,"No","No")</f>
        <v>No</v>
      </c>
      <c r="E15" s="177" t="str">
        <f t="shared" si="2"/>
        <v>No</v>
      </c>
      <c r="F15" s="177" t="str">
        <f t="shared" si="2"/>
        <v>No</v>
      </c>
      <c r="G15" s="177" t="str">
        <f t="shared" si="2"/>
        <v>No</v>
      </c>
      <c r="H15" s="159" t="str">
        <f t="shared" si="2"/>
        <v>No</v>
      </c>
      <c r="I15" s="160" t="str">
        <f t="shared" si="2"/>
        <v>No</v>
      </c>
      <c r="J15" s="177" t="str">
        <f t="shared" si="2"/>
        <v>No</v>
      </c>
      <c r="K15" s="159" t="str">
        <f t="shared" si="2"/>
        <v>No</v>
      </c>
      <c r="L15" s="160" t="s">
        <v>5</v>
      </c>
      <c r="M15" s="177" t="s">
        <v>5</v>
      </c>
      <c r="N15" s="159" t="str">
        <f t="shared" si="2"/>
        <v>No</v>
      </c>
      <c r="O15" s="159" t="str">
        <f t="shared" si="2"/>
        <v>No</v>
      </c>
      <c r="P15" s="159" t="str">
        <f t="shared" si="2"/>
        <v>No</v>
      </c>
      <c r="Q15" s="159" t="str">
        <f t="shared" si="2"/>
        <v>No</v>
      </c>
      <c r="R15" s="160" t="str">
        <f t="shared" si="2"/>
        <v>No</v>
      </c>
      <c r="S15" s="159" t="str">
        <f t="shared" si="2"/>
        <v>No</v>
      </c>
      <c r="T15" s="160" t="str">
        <f t="shared" si="2"/>
        <v>No</v>
      </c>
      <c r="U15" s="177" t="str">
        <f>IF(api_version=2,"Yes","No")</f>
        <v>Yes</v>
      </c>
      <c r="V15" s="177" t="s">
        <v>5</v>
      </c>
      <c r="W15" s="177" t="str">
        <f t="shared" si="2"/>
        <v>No</v>
      </c>
      <c r="X15" s="177" t="str">
        <f t="shared" si="2"/>
        <v>No</v>
      </c>
      <c r="Y15" s="177" t="str">
        <f t="shared" si="2"/>
        <v>No</v>
      </c>
      <c r="Z15" s="177" t="str">
        <f t="shared" si="2"/>
        <v>No</v>
      </c>
      <c r="AA15" s="177" t="str">
        <f t="shared" si="2"/>
        <v>No</v>
      </c>
      <c r="AB15" s="177" t="str">
        <f t="shared" si="2"/>
        <v>No</v>
      </c>
      <c r="AC15" s="177" t="str">
        <f t="shared" si="2"/>
        <v>No</v>
      </c>
      <c r="AD15" s="177" t="str">
        <f t="shared" si="1"/>
        <v>No</v>
      </c>
      <c r="AE15" s="177" t="str">
        <f t="shared" si="2"/>
        <v>No</v>
      </c>
      <c r="AF15" s="177" t="str">
        <f t="shared" si="2"/>
        <v>No</v>
      </c>
      <c r="AG15" s="177" t="str">
        <f t="shared" si="2"/>
        <v>No</v>
      </c>
      <c r="AH15" s="177" t="str">
        <f t="shared" si="2"/>
        <v>No</v>
      </c>
      <c r="AI15" s="177" t="str">
        <f t="shared" si="2"/>
        <v>No</v>
      </c>
      <c r="AJ15" s="177" t="str">
        <f t="shared" si="2"/>
        <v>No</v>
      </c>
      <c r="AK15" s="177" t="str">
        <f t="shared" si="2"/>
        <v>No</v>
      </c>
      <c r="AL15" s="177" t="str">
        <f>IF(api_version=2,"Yes","No")</f>
        <v>Yes</v>
      </c>
      <c r="AM15" s="177" t="str">
        <f t="shared" si="2"/>
        <v>No</v>
      </c>
      <c r="AN15" s="177" t="str">
        <f t="shared" si="2"/>
        <v>No</v>
      </c>
      <c r="AO15" s="177" t="str">
        <f t="shared" si="2"/>
        <v>No</v>
      </c>
      <c r="AP15" s="177" t="str">
        <f t="shared" si="2"/>
        <v>No</v>
      </c>
      <c r="AQ15" s="177" t="s">
        <v>5</v>
      </c>
      <c r="AR15" s="177" t="str">
        <f t="shared" si="2"/>
        <v>No</v>
      </c>
      <c r="AS15" s="177" t="str">
        <f t="shared" si="2"/>
        <v>No</v>
      </c>
      <c r="AT15" s="177" t="str">
        <f t="shared" si="2"/>
        <v>No</v>
      </c>
      <c r="AU15" s="177" t="str">
        <f t="shared" si="2"/>
        <v>No</v>
      </c>
      <c r="AV15" s="177" t="str">
        <f t="shared" si="2"/>
        <v>No</v>
      </c>
      <c r="AW15" s="159" t="str">
        <f>IF(api_version=2,"Yes","No")</f>
        <v>Yes</v>
      </c>
      <c r="AX15" s="160" t="str">
        <f>IF(api_version=2,"Yes","No")</f>
        <v>Yes</v>
      </c>
      <c r="AY15" s="177" t="str">
        <f t="shared" si="2"/>
        <v>No</v>
      </c>
      <c r="AZ15" s="177" t="str">
        <f t="shared" si="2"/>
        <v>No</v>
      </c>
      <c r="BA15" s="177" t="str">
        <f>IF(api_version=2,"Yes","No")</f>
        <v>Yes</v>
      </c>
      <c r="BB15" s="159" t="str">
        <f>IF(api_version=2,"No","No")</f>
        <v>No</v>
      </c>
      <c r="BC15" s="177" t="str">
        <f>IF(api_version=2,"No","No")</f>
        <v>No</v>
      </c>
      <c r="BD15" s="177" t="str">
        <f>IF(api_version=2,"No","No")</f>
        <v>No</v>
      </c>
      <c r="BE15" s="177" t="str">
        <f>IF(api_version=2,"No","No")</f>
        <v>No</v>
      </c>
      <c r="BF15" s="177" t="str">
        <f>IF(api_version=2,"No","No")</f>
        <v>No</v>
      </c>
    </row>
    <row r="16" spans="1:58" ht="14.5" x14ac:dyDescent="0.35">
      <c r="A16" s="250"/>
      <c r="B16" s="123" t="str">
        <f>IF(api_version=2,"mainActivity.description","MainActivity/ActivityDescription")</f>
        <v>mainActivity.description</v>
      </c>
      <c r="D16" s="177" t="s">
        <v>1</v>
      </c>
      <c r="E16" s="177" t="s">
        <v>1</v>
      </c>
      <c r="F16" s="177" t="s">
        <v>1</v>
      </c>
      <c r="G16" s="177" t="s">
        <v>1</v>
      </c>
      <c r="H16" s="159" t="s">
        <v>1</v>
      </c>
      <c r="I16" s="160" t="s">
        <v>1</v>
      </c>
      <c r="J16" s="177" t="s">
        <v>1</v>
      </c>
      <c r="K16" s="159" t="s">
        <v>1</v>
      </c>
      <c r="L16" s="160" t="s">
        <v>5</v>
      </c>
      <c r="M16" s="177" t="s">
        <v>1</v>
      </c>
      <c r="N16" s="159" t="s">
        <v>1</v>
      </c>
      <c r="O16" s="159" t="s">
        <v>1</v>
      </c>
      <c r="P16" s="159" t="s">
        <v>1</v>
      </c>
      <c r="Q16" s="159" t="s">
        <v>1</v>
      </c>
      <c r="R16" s="160" t="s">
        <v>1</v>
      </c>
      <c r="S16" s="159" t="s">
        <v>1</v>
      </c>
      <c r="T16" s="160" t="s">
        <v>1</v>
      </c>
      <c r="U16" s="177" t="s">
        <v>1</v>
      </c>
      <c r="V16" s="177" t="s">
        <v>1</v>
      </c>
      <c r="W16" s="177" t="s">
        <v>1</v>
      </c>
      <c r="X16" s="177" t="s">
        <v>1</v>
      </c>
      <c r="Y16" s="177" t="s">
        <v>1</v>
      </c>
      <c r="Z16" s="177" t="s">
        <v>1</v>
      </c>
      <c r="AA16" s="177" t="s">
        <v>1</v>
      </c>
      <c r="AB16" s="177" t="s">
        <v>1</v>
      </c>
      <c r="AC16" s="177" t="s">
        <v>1</v>
      </c>
      <c r="AD16" s="177" t="str">
        <f t="shared" si="1"/>
        <v>Yes</v>
      </c>
      <c r="AE16" s="177" t="s">
        <v>1</v>
      </c>
      <c r="AF16" s="177" t="s">
        <v>1</v>
      </c>
      <c r="AG16" s="177" t="s">
        <v>1</v>
      </c>
      <c r="AH16" s="177" t="s">
        <v>1</v>
      </c>
      <c r="AI16" s="177" t="s">
        <v>1</v>
      </c>
      <c r="AJ16" s="177" t="s">
        <v>1</v>
      </c>
      <c r="AK16" s="177" t="str">
        <f>AJ16</f>
        <v>Yes</v>
      </c>
      <c r="AL16" s="177" t="s">
        <v>1</v>
      </c>
      <c r="AM16" s="177" t="s">
        <v>1</v>
      </c>
      <c r="AN16" s="177" t="s">
        <v>1</v>
      </c>
      <c r="AO16" s="177" t="str">
        <f>AH16</f>
        <v>Yes</v>
      </c>
      <c r="AP16" s="177" t="s">
        <v>1</v>
      </c>
      <c r="AQ16" s="177" t="s">
        <v>1</v>
      </c>
      <c r="AR16" s="177" t="s">
        <v>1</v>
      </c>
      <c r="AS16" s="177" t="s">
        <v>1</v>
      </c>
      <c r="AT16" s="177" t="s">
        <v>1</v>
      </c>
      <c r="AU16" s="177" t="s">
        <v>1</v>
      </c>
      <c r="AV16" s="177" t="s">
        <v>1</v>
      </c>
      <c r="AW16" s="159" t="s">
        <v>1</v>
      </c>
      <c r="AX16" s="160" t="s">
        <v>1</v>
      </c>
      <c r="AY16" s="177" t="s">
        <v>5</v>
      </c>
      <c r="AZ16" s="177" t="s">
        <v>1</v>
      </c>
      <c r="BA16" s="177" t="s">
        <v>1</v>
      </c>
      <c r="BB16" s="159" t="s">
        <v>1</v>
      </c>
      <c r="BC16" s="177" t="s">
        <v>1</v>
      </c>
      <c r="BD16" s="177" t="s">
        <v>1</v>
      </c>
      <c r="BE16" s="177" t="s">
        <v>1</v>
      </c>
      <c r="BF16" s="177" t="s">
        <v>1</v>
      </c>
    </row>
    <row r="17" spans="1:58" ht="15.75" customHeight="1" x14ac:dyDescent="0.35">
      <c r="A17" s="250"/>
      <c r="B17" s="144" t="str">
        <f>IF(api_version=2,"mainActivity.classification","-")</f>
        <v>mainActivity.classification</v>
      </c>
      <c r="D17" s="177" t="str">
        <f t="shared" ref="D17:K17" si="3">IF(api_version=2,"Yes","No")</f>
        <v>Yes</v>
      </c>
      <c r="E17" s="177" t="str">
        <f t="shared" si="3"/>
        <v>Yes</v>
      </c>
      <c r="F17" s="177" t="str">
        <f t="shared" si="3"/>
        <v>Yes</v>
      </c>
      <c r="G17" s="177" t="str">
        <f t="shared" si="3"/>
        <v>Yes</v>
      </c>
      <c r="H17" s="159" t="str">
        <f t="shared" si="3"/>
        <v>Yes</v>
      </c>
      <c r="I17" s="160" t="str">
        <f t="shared" si="3"/>
        <v>Yes</v>
      </c>
      <c r="J17" s="177" t="str">
        <f t="shared" si="3"/>
        <v>Yes</v>
      </c>
      <c r="K17" s="159" t="str">
        <f t="shared" si="3"/>
        <v>Yes</v>
      </c>
      <c r="L17" s="160" t="s">
        <v>5</v>
      </c>
      <c r="M17" s="177" t="s">
        <v>1</v>
      </c>
      <c r="N17" s="159" t="str">
        <f>IF(api_version=2,"Yes","No")</f>
        <v>Yes</v>
      </c>
      <c r="O17" s="159" t="str">
        <f>IF(api_version=2,"Yes","No")</f>
        <v>Yes</v>
      </c>
      <c r="P17" s="159" t="str">
        <f>IF(api_version=2,"Yes","No")</f>
        <v>Yes</v>
      </c>
      <c r="Q17" s="159" t="str">
        <f>IF(api_version=2,"No","No")</f>
        <v>No</v>
      </c>
      <c r="R17" s="160" t="s">
        <v>5</v>
      </c>
      <c r="S17" s="159" t="str">
        <f>IF(api_version=2,"Yes","No")</f>
        <v>Yes</v>
      </c>
      <c r="T17" s="160" t="str">
        <f>IF(api_version=2,"Yes","No")</f>
        <v>Yes</v>
      </c>
      <c r="U17" s="177" t="str">
        <f>IF(api_version=2,"Yes","No")</f>
        <v>Yes</v>
      </c>
      <c r="V17" s="177" t="str">
        <f>IF(api_version=2,"Yes","No")</f>
        <v>Yes</v>
      </c>
      <c r="W17" s="177" t="str">
        <f>IF(api_version=2,"No","No")</f>
        <v>No</v>
      </c>
      <c r="X17" s="177" t="str">
        <f>IF(api_version=2,"Yes","No")</f>
        <v>Yes</v>
      </c>
      <c r="Y17" s="177" t="s">
        <v>5</v>
      </c>
      <c r="Z17" s="177" t="str">
        <f>IF(api_version=2,"Yes","No")</f>
        <v>Yes</v>
      </c>
      <c r="AA17" s="177" t="str">
        <f>IF(api_version=2,"Yes","No")</f>
        <v>Yes</v>
      </c>
      <c r="AB17" s="177" t="s">
        <v>5</v>
      </c>
      <c r="AC17" s="177" t="str">
        <f>IF(api_version=2,"Yes","No")</f>
        <v>Yes</v>
      </c>
      <c r="AD17" s="177" t="str">
        <f t="shared" si="1"/>
        <v>No</v>
      </c>
      <c r="AE17" s="205" t="s">
        <v>5</v>
      </c>
      <c r="AF17" s="177" t="str">
        <f>IF(api_version=2,"No","No")</f>
        <v>No</v>
      </c>
      <c r="AG17" s="177" t="str">
        <f>IF(api_version=2,"No","No")</f>
        <v>No</v>
      </c>
      <c r="AH17" s="177" t="s">
        <v>5</v>
      </c>
      <c r="AI17" s="177" t="s">
        <v>5</v>
      </c>
      <c r="AJ17" s="159" t="s">
        <v>5</v>
      </c>
      <c r="AK17" s="159" t="s">
        <v>5</v>
      </c>
      <c r="AL17" s="177" t="str">
        <f>IF(api_version=2,"Yes","No")</f>
        <v>Yes</v>
      </c>
      <c r="AM17" s="177" t="str">
        <f>IF(api_version=2,"Yes","No")</f>
        <v>Yes</v>
      </c>
      <c r="AN17" s="177" t="s">
        <v>1</v>
      </c>
      <c r="AO17" s="177" t="s">
        <v>135</v>
      </c>
      <c r="AP17" s="177" t="s">
        <v>5</v>
      </c>
      <c r="AQ17" s="177" t="str">
        <f>IF(api_version=2,"tbd","No")</f>
        <v>tbd</v>
      </c>
      <c r="AR17" s="177" t="str">
        <f>IF(api_version=2,"Yes","No")</f>
        <v>Yes</v>
      </c>
      <c r="AS17" s="177" t="str">
        <f>IF(api_version=2,"Yes","No")</f>
        <v>Yes</v>
      </c>
      <c r="AT17" s="177" t="s">
        <v>5</v>
      </c>
      <c r="AU17" s="177" t="s">
        <v>1</v>
      </c>
      <c r="AV17" s="177" t="str">
        <f>IF(api_version=2,"Yes","No")</f>
        <v>Yes</v>
      </c>
      <c r="AW17" s="159" t="str">
        <f>IF(api_version=2,"Yes","No")</f>
        <v>Yes</v>
      </c>
      <c r="AX17" s="160" t="str">
        <f>IF(api_version=2,"Yes","No")</f>
        <v>Yes</v>
      </c>
      <c r="AY17" s="177" t="s">
        <v>5</v>
      </c>
      <c r="AZ17" s="177" t="str">
        <f>IF(api_version=2,"Yes","No")</f>
        <v>Yes</v>
      </c>
      <c r="BA17" s="177" t="str">
        <f>IF(api_version=2,"Yes","No")</f>
        <v>Yes</v>
      </c>
      <c r="BB17" s="177" t="str">
        <f>IF(api_version=2,"Yes","No")</f>
        <v>Yes</v>
      </c>
      <c r="BC17" s="177" t="s">
        <v>5</v>
      </c>
      <c r="BD17" s="177" t="s">
        <v>5</v>
      </c>
      <c r="BE17" s="177" t="str">
        <f>IF(api_version=2,"Yes","No")</f>
        <v>Yes</v>
      </c>
      <c r="BF17" s="177" t="str">
        <f>IF(api_version=2,"Yes","No")</f>
        <v>Yes</v>
      </c>
    </row>
    <row r="18" spans="1:58" ht="14.5" x14ac:dyDescent="0.35">
      <c r="A18" s="250"/>
      <c r="B18" s="123" t="str">
        <f>IF(api_version=2,"companyStatus.status","CompanyStatus @Code")</f>
        <v>companyStatus.status</v>
      </c>
      <c r="D18" s="177" t="s">
        <v>1</v>
      </c>
      <c r="E18" s="177" t="s">
        <v>1</v>
      </c>
      <c r="F18" s="177" t="s">
        <v>1</v>
      </c>
      <c r="G18" s="177" t="s">
        <v>1</v>
      </c>
      <c r="H18" s="159" t="s">
        <v>1</v>
      </c>
      <c r="I18" s="160" t="s">
        <v>1</v>
      </c>
      <c r="J18" s="177" t="s">
        <v>1</v>
      </c>
      <c r="K18" s="159" t="s">
        <v>1</v>
      </c>
      <c r="L18" s="160" t="str">
        <f>IF(api_version=2,"Yes","No")</f>
        <v>Yes</v>
      </c>
      <c r="M18" s="177" t="s">
        <v>1</v>
      </c>
      <c r="N18" s="159" t="s">
        <v>1</v>
      </c>
      <c r="O18" s="159" t="s">
        <v>1</v>
      </c>
      <c r="P18" s="159" t="s">
        <v>1</v>
      </c>
      <c r="Q18" s="159" t="s">
        <v>1</v>
      </c>
      <c r="R18" s="160" t="s">
        <v>1</v>
      </c>
      <c r="S18" s="159" t="s">
        <v>1</v>
      </c>
      <c r="T18" s="160" t="s">
        <v>1</v>
      </c>
      <c r="U18" s="177" t="s">
        <v>1</v>
      </c>
      <c r="V18" s="177" t="s">
        <v>1</v>
      </c>
      <c r="W18" s="177" t="s">
        <v>1</v>
      </c>
      <c r="X18" s="177" t="s">
        <v>1</v>
      </c>
      <c r="Y18" s="177" t="s">
        <v>1</v>
      </c>
      <c r="Z18" s="177" t="s">
        <v>1</v>
      </c>
      <c r="AA18" s="177" t="s">
        <v>1</v>
      </c>
      <c r="AB18" s="177" t="s">
        <v>1</v>
      </c>
      <c r="AC18" s="177" t="s">
        <v>1</v>
      </c>
      <c r="AD18" s="177" t="str">
        <f t="shared" si="1"/>
        <v>Yes</v>
      </c>
      <c r="AE18" s="177" t="s">
        <v>1</v>
      </c>
      <c r="AF18" s="177" t="s">
        <v>1</v>
      </c>
      <c r="AG18" s="177" t="s">
        <v>1</v>
      </c>
      <c r="AH18" s="177" t="s">
        <v>1</v>
      </c>
      <c r="AI18" s="177" t="s">
        <v>1</v>
      </c>
      <c r="AJ18" s="177" t="s">
        <v>1</v>
      </c>
      <c r="AK18" s="177" t="str">
        <f>AJ18</f>
        <v>Yes</v>
      </c>
      <c r="AL18" s="177" t="s">
        <v>1</v>
      </c>
      <c r="AM18" s="177" t="s">
        <v>1</v>
      </c>
      <c r="AN18" s="177" t="s">
        <v>1</v>
      </c>
      <c r="AO18" s="177" t="str">
        <f>AH18</f>
        <v>Yes</v>
      </c>
      <c r="AP18" s="177" t="s">
        <v>1</v>
      </c>
      <c r="AQ18" s="177" t="s">
        <v>1</v>
      </c>
      <c r="AR18" s="177" t="s">
        <v>1</v>
      </c>
      <c r="AS18" s="177" t="s">
        <v>1</v>
      </c>
      <c r="AT18" s="177" t="s">
        <v>1</v>
      </c>
      <c r="AU18" s="177" t="s">
        <v>1</v>
      </c>
      <c r="AV18" s="177" t="s">
        <v>1</v>
      </c>
      <c r="AW18" s="159" t="s">
        <v>1</v>
      </c>
      <c r="AX18" s="160" t="s">
        <v>1</v>
      </c>
      <c r="AY18" s="177" t="s">
        <v>1</v>
      </c>
      <c r="AZ18" s="177" t="s">
        <v>1</v>
      </c>
      <c r="BA18" s="177" t="s">
        <v>1</v>
      </c>
      <c r="BB18" s="159" t="s">
        <v>1</v>
      </c>
      <c r="BC18" s="177" t="s">
        <v>1</v>
      </c>
      <c r="BD18" s="177" t="s">
        <v>1</v>
      </c>
      <c r="BE18" s="177" t="s">
        <v>1</v>
      </c>
      <c r="BF18" s="177" t="s">
        <v>1</v>
      </c>
    </row>
    <row r="19" spans="1:58" ht="15" customHeight="1" x14ac:dyDescent="0.35">
      <c r="A19" s="250"/>
      <c r="B19" s="123" t="str">
        <f>IF(api_version=2,"companyStatus.providerStatus","-")</f>
        <v>companyStatus.providerStatus</v>
      </c>
      <c r="C19" s="94" t="s">
        <v>171</v>
      </c>
      <c r="D19" s="177" t="str">
        <f t="shared" ref="D19:J19" si="4">IF(api_version=2,"No","No")</f>
        <v>No</v>
      </c>
      <c r="E19" s="177" t="str">
        <f t="shared" si="4"/>
        <v>No</v>
      </c>
      <c r="F19" s="177" t="str">
        <f t="shared" si="4"/>
        <v>No</v>
      </c>
      <c r="G19" s="177" t="str">
        <f>IF(api_version=2,"Yes","No")</f>
        <v>Yes</v>
      </c>
      <c r="H19" s="159" t="str">
        <f t="shared" si="4"/>
        <v>No</v>
      </c>
      <c r="I19" s="160" t="str">
        <f t="shared" si="4"/>
        <v>No</v>
      </c>
      <c r="J19" s="177" t="str">
        <f t="shared" si="4"/>
        <v>No</v>
      </c>
      <c r="K19" s="159" t="str">
        <f>IF(api_version=2,"tbc","No")</f>
        <v>tbc</v>
      </c>
      <c r="L19" s="160" t="str">
        <f>IF(api_version=2,"tbc","No")</f>
        <v>tbc</v>
      </c>
      <c r="M19" s="177" t="str">
        <f t="shared" ref="M19:R19" si="5">IF(api_version=2,"No","No")</f>
        <v>No</v>
      </c>
      <c r="N19" s="159" t="str">
        <f t="shared" si="5"/>
        <v>No</v>
      </c>
      <c r="O19" s="159" t="str">
        <f t="shared" si="5"/>
        <v>No</v>
      </c>
      <c r="P19" s="159" t="str">
        <f t="shared" si="5"/>
        <v>No</v>
      </c>
      <c r="Q19" s="159" t="str">
        <f t="shared" si="5"/>
        <v>No</v>
      </c>
      <c r="R19" s="160" t="str">
        <f t="shared" si="5"/>
        <v>No</v>
      </c>
      <c r="S19" s="159" t="str">
        <f>IF(api_version=2,"Yes","No")</f>
        <v>Yes</v>
      </c>
      <c r="T19" s="160" t="str">
        <f>IF(api_version=2,"tbc","No")</f>
        <v>tbc</v>
      </c>
      <c r="U19" s="177" t="str">
        <f t="shared" ref="U19:BF19" si="6">IF(api_version=2,"No","No")</f>
        <v>No</v>
      </c>
      <c r="V19" s="177" t="str">
        <f t="shared" si="6"/>
        <v>No</v>
      </c>
      <c r="W19" s="177" t="str">
        <f t="shared" si="6"/>
        <v>No</v>
      </c>
      <c r="X19" s="177" t="str">
        <f t="shared" si="6"/>
        <v>No</v>
      </c>
      <c r="Y19" s="177" t="str">
        <f t="shared" si="6"/>
        <v>No</v>
      </c>
      <c r="Z19" s="177" t="str">
        <f t="shared" si="6"/>
        <v>No</v>
      </c>
      <c r="AA19" s="177" t="str">
        <f t="shared" si="6"/>
        <v>No</v>
      </c>
      <c r="AB19" s="177" t="str">
        <f t="shared" si="6"/>
        <v>No</v>
      </c>
      <c r="AC19" s="177" t="str">
        <f t="shared" si="6"/>
        <v>No</v>
      </c>
      <c r="AD19" s="177" t="str">
        <f t="shared" si="1"/>
        <v>No</v>
      </c>
      <c r="AE19" s="177" t="str">
        <f t="shared" si="6"/>
        <v>No</v>
      </c>
      <c r="AF19" s="177" t="str">
        <f t="shared" si="6"/>
        <v>No</v>
      </c>
      <c r="AG19" s="177" t="str">
        <f t="shared" si="6"/>
        <v>No</v>
      </c>
      <c r="AH19" s="177" t="str">
        <f t="shared" si="6"/>
        <v>No</v>
      </c>
      <c r="AI19" s="177" t="str">
        <f t="shared" si="6"/>
        <v>No</v>
      </c>
      <c r="AJ19" s="177" t="str">
        <f t="shared" si="6"/>
        <v>No</v>
      </c>
      <c r="AK19" s="177" t="str">
        <f t="shared" si="6"/>
        <v>No</v>
      </c>
      <c r="AL19" s="177" t="str">
        <f t="shared" si="6"/>
        <v>No</v>
      </c>
      <c r="AM19" s="177" t="str">
        <f t="shared" si="6"/>
        <v>No</v>
      </c>
      <c r="AN19" s="177" t="str">
        <f t="shared" si="6"/>
        <v>No</v>
      </c>
      <c r="AO19" s="177" t="str">
        <f t="shared" si="6"/>
        <v>No</v>
      </c>
      <c r="AP19" s="177" t="str">
        <f t="shared" si="6"/>
        <v>No</v>
      </c>
      <c r="AQ19" s="177" t="str">
        <f t="shared" si="6"/>
        <v>No</v>
      </c>
      <c r="AR19" s="177" t="str">
        <f t="shared" si="6"/>
        <v>No</v>
      </c>
      <c r="AS19" s="177" t="str">
        <f t="shared" si="6"/>
        <v>No</v>
      </c>
      <c r="AT19" s="177" t="str">
        <f t="shared" si="6"/>
        <v>No</v>
      </c>
      <c r="AU19" s="177" t="str">
        <f t="shared" si="6"/>
        <v>No</v>
      </c>
      <c r="AV19" s="177" t="str">
        <f t="shared" si="6"/>
        <v>No</v>
      </c>
      <c r="AW19" s="159" t="str">
        <f t="shared" si="6"/>
        <v>No</v>
      </c>
      <c r="AX19" s="160" t="str">
        <f t="shared" si="6"/>
        <v>No</v>
      </c>
      <c r="AY19" s="177" t="str">
        <f t="shared" si="6"/>
        <v>No</v>
      </c>
      <c r="AZ19" s="177" t="str">
        <f t="shared" si="6"/>
        <v>No</v>
      </c>
      <c r="BA19" s="177" t="str">
        <f t="shared" si="6"/>
        <v>No</v>
      </c>
      <c r="BB19" s="159" t="str">
        <f t="shared" si="6"/>
        <v>No</v>
      </c>
      <c r="BC19" s="177" t="str">
        <f t="shared" si="6"/>
        <v>No</v>
      </c>
      <c r="BD19" s="177" t="str">
        <f t="shared" si="6"/>
        <v>No</v>
      </c>
      <c r="BE19" s="177" t="str">
        <f t="shared" si="6"/>
        <v>No</v>
      </c>
      <c r="BF19" s="177" t="str">
        <f t="shared" si="6"/>
        <v>No</v>
      </c>
    </row>
    <row r="20" spans="1:58" ht="15" customHeight="1" x14ac:dyDescent="0.35">
      <c r="A20" s="250"/>
      <c r="B20" s="123" t="str">
        <f>IF(api_version=2,"companyStatus.isActive","-")</f>
        <v>companyStatus.isActive</v>
      </c>
      <c r="C20" s="94" t="s">
        <v>171</v>
      </c>
      <c r="D20" s="204" t="str">
        <f>IF(api_version=2,"No","-")</f>
        <v>No</v>
      </c>
      <c r="E20" s="204" t="str">
        <f>IF(api_version=2,"No","-")</f>
        <v>No</v>
      </c>
      <c r="F20" s="204" t="str">
        <f>IF(api_version=2,"No","-")</f>
        <v>No</v>
      </c>
      <c r="G20" s="204" t="str">
        <f>IF(api_version=2,"Yes","-")</f>
        <v>Yes</v>
      </c>
      <c r="H20" s="18" t="str">
        <f t="shared" ref="H20:AN20" si="7">IF(api_version=2,"No","-")</f>
        <v>No</v>
      </c>
      <c r="I20" s="15" t="str">
        <f t="shared" si="7"/>
        <v>No</v>
      </c>
      <c r="J20" s="204" t="str">
        <f t="shared" si="7"/>
        <v>No</v>
      </c>
      <c r="K20" s="18" t="str">
        <f t="shared" si="7"/>
        <v>No</v>
      </c>
      <c r="L20" s="15" t="str">
        <f t="shared" si="7"/>
        <v>No</v>
      </c>
      <c r="M20" s="204" t="str">
        <f t="shared" si="7"/>
        <v>No</v>
      </c>
      <c r="N20" s="18" t="str">
        <f t="shared" si="7"/>
        <v>No</v>
      </c>
      <c r="O20" s="18" t="str">
        <f t="shared" si="7"/>
        <v>No</v>
      </c>
      <c r="P20" s="18" t="str">
        <f t="shared" si="7"/>
        <v>No</v>
      </c>
      <c r="Q20" s="18" t="str">
        <f t="shared" si="7"/>
        <v>No</v>
      </c>
      <c r="R20" s="15" t="str">
        <f t="shared" si="7"/>
        <v>No</v>
      </c>
      <c r="S20" s="18" t="str">
        <f t="shared" si="7"/>
        <v>No</v>
      </c>
      <c r="T20" s="15" t="str">
        <f t="shared" si="7"/>
        <v>No</v>
      </c>
      <c r="U20" s="204" t="str">
        <f t="shared" si="7"/>
        <v>No</v>
      </c>
      <c r="V20" s="204" t="str">
        <f t="shared" si="7"/>
        <v>No</v>
      </c>
      <c r="W20" s="204" t="str">
        <f t="shared" si="7"/>
        <v>No</v>
      </c>
      <c r="X20" s="204" t="str">
        <f t="shared" si="7"/>
        <v>No</v>
      </c>
      <c r="Y20" s="204" t="str">
        <f t="shared" si="7"/>
        <v>No</v>
      </c>
      <c r="Z20" s="204" t="str">
        <f t="shared" si="7"/>
        <v>No</v>
      </c>
      <c r="AA20" s="204" t="str">
        <f t="shared" si="7"/>
        <v>No</v>
      </c>
      <c r="AB20" s="204" t="str">
        <f t="shared" si="7"/>
        <v>No</v>
      </c>
      <c r="AC20" s="204" t="str">
        <f t="shared" si="7"/>
        <v>No</v>
      </c>
      <c r="AD20" s="204" t="str">
        <f t="shared" si="7"/>
        <v>No</v>
      </c>
      <c r="AE20" s="204" t="str">
        <f t="shared" si="7"/>
        <v>No</v>
      </c>
      <c r="AF20" s="204" t="str">
        <f t="shared" si="7"/>
        <v>No</v>
      </c>
      <c r="AG20" s="204" t="str">
        <f t="shared" si="7"/>
        <v>No</v>
      </c>
      <c r="AH20" s="204" t="str">
        <f t="shared" si="7"/>
        <v>No</v>
      </c>
      <c r="AI20" s="204" t="str">
        <f t="shared" si="7"/>
        <v>No</v>
      </c>
      <c r="AJ20" s="204" t="str">
        <f t="shared" si="7"/>
        <v>No</v>
      </c>
      <c r="AK20" s="204" t="str">
        <f t="shared" si="7"/>
        <v>No</v>
      </c>
      <c r="AL20" s="204" t="str">
        <f t="shared" si="7"/>
        <v>No</v>
      </c>
      <c r="AM20" s="204" t="str">
        <f t="shared" si="7"/>
        <v>No</v>
      </c>
      <c r="AN20" s="204" t="str">
        <f t="shared" si="7"/>
        <v>No</v>
      </c>
      <c r="AO20" s="204" t="str">
        <f t="shared" ref="AO20:BF20" si="8">IF(api_version=2,"No","-")</f>
        <v>No</v>
      </c>
      <c r="AP20" s="204" t="str">
        <f t="shared" si="8"/>
        <v>No</v>
      </c>
      <c r="AQ20" s="204" t="str">
        <f t="shared" si="8"/>
        <v>No</v>
      </c>
      <c r="AR20" s="204" t="str">
        <f t="shared" si="8"/>
        <v>No</v>
      </c>
      <c r="AS20" s="204" t="str">
        <f t="shared" si="8"/>
        <v>No</v>
      </c>
      <c r="AT20" s="204" t="str">
        <f t="shared" si="8"/>
        <v>No</v>
      </c>
      <c r="AU20" s="204" t="str">
        <f t="shared" si="8"/>
        <v>No</v>
      </c>
      <c r="AV20" s="204" t="str">
        <f t="shared" si="8"/>
        <v>No</v>
      </c>
      <c r="AW20" s="204" t="str">
        <f t="shared" si="8"/>
        <v>No</v>
      </c>
      <c r="AX20" s="204" t="str">
        <f t="shared" si="8"/>
        <v>No</v>
      </c>
      <c r="AY20" s="204" t="str">
        <f t="shared" si="8"/>
        <v>No</v>
      </c>
      <c r="AZ20" s="204" t="str">
        <f t="shared" si="8"/>
        <v>No</v>
      </c>
      <c r="BA20" s="204" t="str">
        <f t="shared" si="8"/>
        <v>No</v>
      </c>
      <c r="BB20" s="204" t="str">
        <f t="shared" si="8"/>
        <v>No</v>
      </c>
      <c r="BC20" s="204" t="str">
        <f t="shared" si="8"/>
        <v>No</v>
      </c>
      <c r="BD20" s="204" t="str">
        <f t="shared" si="8"/>
        <v>No</v>
      </c>
      <c r="BE20" s="204" t="str">
        <f t="shared" si="8"/>
        <v>No</v>
      </c>
      <c r="BF20" s="204" t="str">
        <f t="shared" si="8"/>
        <v>No</v>
      </c>
    </row>
    <row r="21" spans="1:58" ht="14.5" x14ac:dyDescent="0.35">
      <c r="A21" s="250"/>
      <c r="B21" s="123" t="str">
        <f>IF(api_version=2,"companyStatus.description","CompanyStatus")</f>
        <v>companyStatus.description</v>
      </c>
      <c r="D21" s="177" t="str">
        <f>D18</f>
        <v>Yes</v>
      </c>
      <c r="E21" s="177" t="str">
        <f t="shared" ref="E21:N21" si="9">E18</f>
        <v>Yes</v>
      </c>
      <c r="F21" s="177" t="str">
        <f t="shared" si="9"/>
        <v>Yes</v>
      </c>
      <c r="G21" s="177" t="str">
        <f t="shared" si="9"/>
        <v>Yes</v>
      </c>
      <c r="H21" s="159" t="str">
        <f t="shared" si="9"/>
        <v>Yes</v>
      </c>
      <c r="I21" s="160" t="s">
        <v>1</v>
      </c>
      <c r="J21" s="177" t="str">
        <f t="shared" si="9"/>
        <v>Yes</v>
      </c>
      <c r="K21" s="159" t="str">
        <f t="shared" si="9"/>
        <v>Yes</v>
      </c>
      <c r="L21" s="160" t="str">
        <f>IF(api_version=2,"Yes","No")</f>
        <v>Yes</v>
      </c>
      <c r="M21" s="177" t="str">
        <f t="shared" si="9"/>
        <v>Yes</v>
      </c>
      <c r="N21" s="159" t="str">
        <f t="shared" si="9"/>
        <v>Yes</v>
      </c>
      <c r="O21" s="159" t="str">
        <f t="shared" ref="O21:P21" si="10">O18</f>
        <v>Yes</v>
      </c>
      <c r="P21" s="159" t="str">
        <f t="shared" si="10"/>
        <v>Yes</v>
      </c>
      <c r="Q21" s="159" t="str">
        <f>Q18</f>
        <v>Yes</v>
      </c>
      <c r="R21" s="160" t="str">
        <f>R18</f>
        <v>Yes</v>
      </c>
      <c r="S21" s="159" t="str">
        <f>S18</f>
        <v>Yes</v>
      </c>
      <c r="T21" s="160" t="str">
        <f>T18</f>
        <v>Yes</v>
      </c>
      <c r="U21" s="177" t="str">
        <f>U18</f>
        <v>Yes</v>
      </c>
      <c r="V21" s="177" t="s">
        <v>1</v>
      </c>
      <c r="W21" s="177" t="str">
        <f t="shared" ref="W21:AV21" si="11">W18</f>
        <v>Yes</v>
      </c>
      <c r="X21" s="177" t="str">
        <f t="shared" si="11"/>
        <v>Yes</v>
      </c>
      <c r="Y21" s="177" t="str">
        <f t="shared" si="11"/>
        <v>Yes</v>
      </c>
      <c r="Z21" s="177" t="str">
        <f>Y21</f>
        <v>Yes</v>
      </c>
      <c r="AA21" s="177" t="str">
        <f>Z21</f>
        <v>Yes</v>
      </c>
      <c r="AB21" s="177" t="str">
        <f t="shared" si="11"/>
        <v>Yes</v>
      </c>
      <c r="AC21" s="177" t="str">
        <f t="shared" si="11"/>
        <v>Yes</v>
      </c>
      <c r="AD21" s="177" t="str">
        <f t="shared" si="1"/>
        <v>Yes</v>
      </c>
      <c r="AE21" s="177" t="str">
        <f t="shared" si="11"/>
        <v>Yes</v>
      </c>
      <c r="AF21" s="177" t="str">
        <f t="shared" si="11"/>
        <v>Yes</v>
      </c>
      <c r="AG21" s="177" t="str">
        <f t="shared" si="11"/>
        <v>Yes</v>
      </c>
      <c r="AH21" s="177" t="str">
        <f t="shared" si="11"/>
        <v>Yes</v>
      </c>
      <c r="AI21" s="177" t="str">
        <f t="shared" ref="AI21" si="12">AI18</f>
        <v>Yes</v>
      </c>
      <c r="AJ21" s="177" t="str">
        <f t="shared" si="11"/>
        <v>Yes</v>
      </c>
      <c r="AK21" s="177" t="str">
        <f t="shared" si="11"/>
        <v>Yes</v>
      </c>
      <c r="AL21" s="177" t="s">
        <v>1</v>
      </c>
      <c r="AM21" s="177" t="str">
        <f t="shared" si="11"/>
        <v>Yes</v>
      </c>
      <c r="AN21" s="177" t="str">
        <f t="shared" si="11"/>
        <v>Yes</v>
      </c>
      <c r="AO21" s="177" t="str">
        <f t="shared" si="11"/>
        <v>Yes</v>
      </c>
      <c r="AP21" s="177" t="s">
        <v>1</v>
      </c>
      <c r="AQ21" s="177" t="s">
        <v>1</v>
      </c>
      <c r="AR21" s="177" t="str">
        <f t="shared" si="11"/>
        <v>Yes</v>
      </c>
      <c r="AS21" s="177" t="str">
        <f t="shared" si="11"/>
        <v>Yes</v>
      </c>
      <c r="AT21" s="177" t="str">
        <f t="shared" si="11"/>
        <v>Yes</v>
      </c>
      <c r="AU21" s="177" t="str">
        <f t="shared" si="11"/>
        <v>Yes</v>
      </c>
      <c r="AV21" s="177" t="str">
        <f t="shared" si="11"/>
        <v>Yes</v>
      </c>
      <c r="AW21" s="159" t="str">
        <f>AW18</f>
        <v>Yes</v>
      </c>
      <c r="AX21" s="160" t="str">
        <f>AX18</f>
        <v>Yes</v>
      </c>
      <c r="AY21" s="177" t="str">
        <f>AY18</f>
        <v>Yes</v>
      </c>
      <c r="AZ21" s="177" t="str">
        <f t="shared" ref="AZ21:BF21" si="13">AZ18</f>
        <v>Yes</v>
      </c>
      <c r="BA21" s="177" t="str">
        <f t="shared" si="13"/>
        <v>Yes</v>
      </c>
      <c r="BB21" s="177" t="str">
        <f t="shared" si="13"/>
        <v>Yes</v>
      </c>
      <c r="BC21" s="177" t="str">
        <f t="shared" si="13"/>
        <v>Yes</v>
      </c>
      <c r="BD21" s="177" t="str">
        <f t="shared" si="13"/>
        <v>Yes</v>
      </c>
      <c r="BE21" s="177" t="str">
        <f t="shared" si="13"/>
        <v>Yes</v>
      </c>
      <c r="BF21" s="177" t="str">
        <f t="shared" si="13"/>
        <v>Yes</v>
      </c>
    </row>
    <row r="22" spans="1:58" ht="15.65" customHeight="1" x14ac:dyDescent="0.35">
      <c r="A22" s="250"/>
      <c r="B22" s="123" t="str">
        <f>IF(api_version=2,"latestTurnoverFigure.value","LatestTurnoverFigure")</f>
        <v>latestTurnoverFigure.value</v>
      </c>
      <c r="D22" s="177" t="s">
        <v>1</v>
      </c>
      <c r="E22" s="177" t="s">
        <v>1</v>
      </c>
      <c r="F22" s="177" t="s">
        <v>1</v>
      </c>
      <c r="G22" s="177" t="s">
        <v>1</v>
      </c>
      <c r="H22" s="159" t="s">
        <v>1</v>
      </c>
      <c r="I22" s="160" t="s">
        <v>5</v>
      </c>
      <c r="J22" s="177" t="s">
        <v>1</v>
      </c>
      <c r="K22" s="159" t="s">
        <v>1</v>
      </c>
      <c r="L22" s="160" t="s">
        <v>5</v>
      </c>
      <c r="M22" s="177" t="s">
        <v>1</v>
      </c>
      <c r="N22" s="159" t="s">
        <v>1</v>
      </c>
      <c r="O22" s="159" t="s">
        <v>1</v>
      </c>
      <c r="P22" s="159" t="s">
        <v>1</v>
      </c>
      <c r="Q22" s="159" t="s">
        <v>1</v>
      </c>
      <c r="R22" s="160" t="s">
        <v>5</v>
      </c>
      <c r="S22" s="159" t="s">
        <v>1</v>
      </c>
      <c r="T22" s="160" t="s">
        <v>5</v>
      </c>
      <c r="U22" s="177" t="s">
        <v>1</v>
      </c>
      <c r="V22" s="177" t="s">
        <v>1</v>
      </c>
      <c r="W22" s="177" t="s">
        <v>1</v>
      </c>
      <c r="X22" s="177" t="s">
        <v>1</v>
      </c>
      <c r="Y22" s="177" t="s">
        <v>1</v>
      </c>
      <c r="Z22" s="177" t="s">
        <v>1</v>
      </c>
      <c r="AA22" s="177" t="s">
        <v>1</v>
      </c>
      <c r="AB22" s="177" t="s">
        <v>1</v>
      </c>
      <c r="AC22" s="177" t="s">
        <v>1</v>
      </c>
      <c r="AD22" s="177" t="str">
        <f t="shared" si="1"/>
        <v>Yes</v>
      </c>
      <c r="AE22" s="177" t="s">
        <v>1</v>
      </c>
      <c r="AF22" s="177" t="s">
        <v>1</v>
      </c>
      <c r="AG22" s="177" t="s">
        <v>1</v>
      </c>
      <c r="AH22" s="177" t="s">
        <v>1</v>
      </c>
      <c r="AI22" s="177" t="s">
        <v>1</v>
      </c>
      <c r="AJ22" s="177" t="s">
        <v>1</v>
      </c>
      <c r="AK22" s="177" t="str">
        <f>AJ22</f>
        <v>Yes</v>
      </c>
      <c r="AL22" s="177" t="s">
        <v>1</v>
      </c>
      <c r="AM22" s="177" t="s">
        <v>1</v>
      </c>
      <c r="AN22" s="177" t="s">
        <v>1</v>
      </c>
      <c r="AO22" s="177" t="str">
        <f t="shared" ref="AO22:AO30" si="14">AH22</f>
        <v>Yes</v>
      </c>
      <c r="AP22" s="177" t="s">
        <v>1</v>
      </c>
      <c r="AQ22" s="177" t="s">
        <v>1</v>
      </c>
      <c r="AR22" s="177" t="s">
        <v>1</v>
      </c>
      <c r="AS22" s="177" t="s">
        <v>1</v>
      </c>
      <c r="AT22" s="177" t="s">
        <v>1</v>
      </c>
      <c r="AU22" s="177" t="s">
        <v>1</v>
      </c>
      <c r="AV22" s="177" t="s">
        <v>1</v>
      </c>
      <c r="AW22" s="159" t="s">
        <v>5</v>
      </c>
      <c r="AX22" s="160" t="s">
        <v>5</v>
      </c>
      <c r="AY22" s="177" t="s">
        <v>5</v>
      </c>
      <c r="AZ22" s="177" t="s">
        <v>1</v>
      </c>
      <c r="BA22" s="177" t="s">
        <v>1</v>
      </c>
      <c r="BB22" s="159" t="s">
        <v>5</v>
      </c>
      <c r="BC22" s="177" t="s">
        <v>5</v>
      </c>
      <c r="BD22" s="177" t="s">
        <v>1</v>
      </c>
      <c r="BE22" s="177" t="s">
        <v>1</v>
      </c>
      <c r="BF22" s="177" t="s">
        <v>5</v>
      </c>
    </row>
    <row r="23" spans="1:58" ht="14.5" x14ac:dyDescent="0.35">
      <c r="A23" s="250"/>
      <c r="B23" s="123" t="str">
        <f>IF(api_version=2,"latestTurnoverFigure.currency","LatestTurnoverFigure @Currency")</f>
        <v>latestTurnoverFigure.currency</v>
      </c>
      <c r="C23" s="94" t="s">
        <v>171</v>
      </c>
      <c r="D23" s="177" t="s">
        <v>1</v>
      </c>
      <c r="E23" s="177" t="s">
        <v>1</v>
      </c>
      <c r="F23" s="177" t="s">
        <v>1</v>
      </c>
      <c r="G23" s="177" t="s">
        <v>1</v>
      </c>
      <c r="H23" s="159" t="str">
        <f>IF(api_version=2,"Yes","No")</f>
        <v>Yes</v>
      </c>
      <c r="I23" s="160" t="s">
        <v>5</v>
      </c>
      <c r="J23" s="177" t="str">
        <f>IF(api_version=2,"Yes","Yes")</f>
        <v>Yes</v>
      </c>
      <c r="K23" s="159" t="s">
        <v>1</v>
      </c>
      <c r="L23" s="160" t="s">
        <v>5</v>
      </c>
      <c r="M23" s="177" t="s">
        <v>1</v>
      </c>
      <c r="N23" s="159" t="s">
        <v>1</v>
      </c>
      <c r="O23" s="159" t="s">
        <v>1</v>
      </c>
      <c r="P23" s="159" t="s">
        <v>1</v>
      </c>
      <c r="Q23" s="159" t="s">
        <v>1</v>
      </c>
      <c r="R23" s="160" t="s">
        <v>5</v>
      </c>
      <c r="S23" s="159" t="s">
        <v>1</v>
      </c>
      <c r="T23" s="160" t="s">
        <v>5</v>
      </c>
      <c r="U23" s="177" t="s">
        <v>1</v>
      </c>
      <c r="V23" s="177" t="s">
        <v>1</v>
      </c>
      <c r="W23" s="206" t="s">
        <v>1</v>
      </c>
      <c r="X23" s="206" t="s">
        <v>1</v>
      </c>
      <c r="Y23" s="177" t="s">
        <v>5</v>
      </c>
      <c r="Z23" s="177" t="s">
        <v>1</v>
      </c>
      <c r="AA23" s="177" t="s">
        <v>1</v>
      </c>
      <c r="AB23" s="177" t="s">
        <v>1</v>
      </c>
      <c r="AC23" s="207" t="s">
        <v>1</v>
      </c>
      <c r="AD23" s="177" t="str">
        <f t="shared" si="1"/>
        <v>Yes</v>
      </c>
      <c r="AE23" s="207" t="s">
        <v>5</v>
      </c>
      <c r="AF23" s="177" t="s">
        <v>1</v>
      </c>
      <c r="AG23" s="177" t="s">
        <v>5</v>
      </c>
      <c r="AH23" s="177" t="s">
        <v>1</v>
      </c>
      <c r="AI23" s="177" t="s">
        <v>1</v>
      </c>
      <c r="AJ23" s="177" t="s">
        <v>5</v>
      </c>
      <c r="AK23" s="177" t="s">
        <v>5</v>
      </c>
      <c r="AL23" s="177" t="s">
        <v>1</v>
      </c>
      <c r="AM23" s="177" t="s">
        <v>1</v>
      </c>
      <c r="AN23" s="177" t="s">
        <v>1</v>
      </c>
      <c r="AO23" s="177" t="str">
        <f t="shared" si="14"/>
        <v>Yes</v>
      </c>
      <c r="AP23" s="177" t="s">
        <v>1</v>
      </c>
      <c r="AQ23" s="177" t="s">
        <v>1</v>
      </c>
      <c r="AR23" s="177" t="s">
        <v>1</v>
      </c>
      <c r="AS23" s="177" t="s">
        <v>1</v>
      </c>
      <c r="AT23" s="177" t="s">
        <v>5</v>
      </c>
      <c r="AU23" s="177" t="s">
        <v>1</v>
      </c>
      <c r="AV23" s="177" t="str">
        <f>IF(api_version=2,"Yes","Yes")</f>
        <v>Yes</v>
      </c>
      <c r="AW23" s="159" t="s">
        <v>5</v>
      </c>
      <c r="AX23" s="160" t="s">
        <v>5</v>
      </c>
      <c r="AY23" s="177" t="s">
        <v>5</v>
      </c>
      <c r="AZ23" s="177" t="s">
        <v>5</v>
      </c>
      <c r="BA23" s="177" t="s">
        <v>1</v>
      </c>
      <c r="BB23" s="159" t="s">
        <v>5</v>
      </c>
      <c r="BC23" s="177" t="s">
        <v>5</v>
      </c>
      <c r="BD23" s="177" t="str">
        <f>IF(api_version=2,"Yes","Yes")</f>
        <v>Yes</v>
      </c>
      <c r="BE23" s="177" t="str">
        <f>IF(api_version=2,"Yes","Yes")</f>
        <v>Yes</v>
      </c>
      <c r="BF23" s="177" t="s">
        <v>5</v>
      </c>
    </row>
    <row r="24" spans="1:58" ht="14.5" x14ac:dyDescent="0.35">
      <c r="A24" s="250"/>
      <c r="B24" s="123" t="str">
        <f>IF(api_version=2,"latestShareholdersEquityFigure.value","LatestShareholdersEquityFigure")</f>
        <v>latestShareholdersEquityFigure.value</v>
      </c>
      <c r="D24" s="177" t="s">
        <v>1</v>
      </c>
      <c r="E24" s="177" t="s">
        <v>1</v>
      </c>
      <c r="F24" s="177" t="s">
        <v>1</v>
      </c>
      <c r="G24" s="177" t="s">
        <v>1</v>
      </c>
      <c r="H24" s="159" t="s">
        <v>1</v>
      </c>
      <c r="I24" s="160" t="s">
        <v>5</v>
      </c>
      <c r="J24" s="177" t="s">
        <v>1</v>
      </c>
      <c r="K24" s="159" t="s">
        <v>1</v>
      </c>
      <c r="L24" s="160" t="s">
        <v>5</v>
      </c>
      <c r="M24" s="177" t="s">
        <v>1</v>
      </c>
      <c r="N24" s="159" t="s">
        <v>1</v>
      </c>
      <c r="O24" s="159" t="s">
        <v>1</v>
      </c>
      <c r="P24" s="159" t="s">
        <v>1</v>
      </c>
      <c r="Q24" s="159" t="s">
        <v>1</v>
      </c>
      <c r="R24" s="160" t="s">
        <v>5</v>
      </c>
      <c r="S24" s="159" t="s">
        <v>1</v>
      </c>
      <c r="T24" s="160" t="s">
        <v>5</v>
      </c>
      <c r="U24" s="177" t="s">
        <v>1</v>
      </c>
      <c r="V24" s="177" t="s">
        <v>1</v>
      </c>
      <c r="W24" s="177" t="s">
        <v>1</v>
      </c>
      <c r="X24" s="177" t="s">
        <v>1</v>
      </c>
      <c r="Y24" s="177" t="s">
        <v>1</v>
      </c>
      <c r="Z24" s="177" t="s">
        <v>5</v>
      </c>
      <c r="AA24" s="177" t="s">
        <v>5</v>
      </c>
      <c r="AB24" s="177" t="s">
        <v>1</v>
      </c>
      <c r="AC24" s="177" t="s">
        <v>1</v>
      </c>
      <c r="AD24" s="177" t="str">
        <f t="shared" si="1"/>
        <v>Yes</v>
      </c>
      <c r="AE24" s="177" t="s">
        <v>1</v>
      </c>
      <c r="AF24" s="177" t="s">
        <v>1</v>
      </c>
      <c r="AG24" s="177" t="s">
        <v>1</v>
      </c>
      <c r="AH24" s="177" t="s">
        <v>1</v>
      </c>
      <c r="AI24" s="177" t="s">
        <v>1</v>
      </c>
      <c r="AJ24" s="177" t="s">
        <v>1</v>
      </c>
      <c r="AK24" s="177" t="str">
        <f>AJ24</f>
        <v>Yes</v>
      </c>
      <c r="AL24" s="177" t="s">
        <v>1</v>
      </c>
      <c r="AM24" s="177" t="s">
        <v>1</v>
      </c>
      <c r="AN24" s="177" t="s">
        <v>1</v>
      </c>
      <c r="AO24" s="177" t="str">
        <f t="shared" si="14"/>
        <v>Yes</v>
      </c>
      <c r="AP24" s="177" t="s">
        <v>1</v>
      </c>
      <c r="AQ24" s="177" t="s">
        <v>1</v>
      </c>
      <c r="AR24" s="177" t="s">
        <v>1</v>
      </c>
      <c r="AS24" s="177" t="s">
        <v>1</v>
      </c>
      <c r="AT24" s="177" t="s">
        <v>1</v>
      </c>
      <c r="AU24" s="177" t="s">
        <v>1</v>
      </c>
      <c r="AV24" s="177" t="s">
        <v>1</v>
      </c>
      <c r="AW24" s="159" t="s">
        <v>5</v>
      </c>
      <c r="AX24" s="160" t="s">
        <v>5</v>
      </c>
      <c r="AY24" s="177" t="s">
        <v>5</v>
      </c>
      <c r="AZ24" s="177" t="s">
        <v>5</v>
      </c>
      <c r="BA24" s="177" t="s">
        <v>1</v>
      </c>
      <c r="BB24" s="159" t="s">
        <v>5</v>
      </c>
      <c r="BC24" s="177" t="s">
        <v>5</v>
      </c>
      <c r="BD24" s="177" t="s">
        <v>1</v>
      </c>
      <c r="BE24" s="177" t="s">
        <v>1</v>
      </c>
      <c r="BF24" s="177" t="s">
        <v>5</v>
      </c>
    </row>
    <row r="25" spans="1:58" ht="14.5" x14ac:dyDescent="0.35">
      <c r="A25" s="250"/>
      <c r="B25" s="123" t="str">
        <f>IF(api_version=2,"latestShareholdersEquityFigure.currency","LatestShareholdersEquityFigure @Currency")</f>
        <v>latestShareholdersEquityFigure.currency</v>
      </c>
      <c r="C25" s="94" t="s">
        <v>171</v>
      </c>
      <c r="D25" s="177" t="s">
        <v>1</v>
      </c>
      <c r="E25" s="177" t="s">
        <v>1</v>
      </c>
      <c r="F25" s="177" t="s">
        <v>1</v>
      </c>
      <c r="G25" s="177" t="s">
        <v>1</v>
      </c>
      <c r="H25" s="159" t="str">
        <f>IF(api_version=2,"Yes","No")</f>
        <v>Yes</v>
      </c>
      <c r="I25" s="160" t="s">
        <v>5</v>
      </c>
      <c r="J25" s="177" t="str">
        <f>IF(api_version=2,"Yes","Yes")</f>
        <v>Yes</v>
      </c>
      <c r="K25" s="159" t="s">
        <v>1</v>
      </c>
      <c r="L25" s="160" t="s">
        <v>5</v>
      </c>
      <c r="M25" s="177" t="s">
        <v>1</v>
      </c>
      <c r="N25" s="159" t="s">
        <v>1</v>
      </c>
      <c r="O25" s="159" t="s">
        <v>1</v>
      </c>
      <c r="P25" s="159" t="s">
        <v>1</v>
      </c>
      <c r="Q25" s="159" t="s">
        <v>1</v>
      </c>
      <c r="R25" s="160" t="s">
        <v>5</v>
      </c>
      <c r="S25" s="159" t="s">
        <v>1</v>
      </c>
      <c r="T25" s="160" t="s">
        <v>5</v>
      </c>
      <c r="U25" s="177" t="s">
        <v>1</v>
      </c>
      <c r="V25" s="177" t="s">
        <v>1</v>
      </c>
      <c r="W25" s="206" t="s">
        <v>1</v>
      </c>
      <c r="X25" s="206" t="s">
        <v>1</v>
      </c>
      <c r="Y25" s="177" t="s">
        <v>5</v>
      </c>
      <c r="Z25" s="177" t="s">
        <v>5</v>
      </c>
      <c r="AA25" s="177" t="s">
        <v>5</v>
      </c>
      <c r="AB25" s="177" t="s">
        <v>1</v>
      </c>
      <c r="AC25" s="207" t="s">
        <v>1</v>
      </c>
      <c r="AD25" s="177" t="str">
        <f t="shared" si="1"/>
        <v>Yes</v>
      </c>
      <c r="AE25" s="207" t="s">
        <v>5</v>
      </c>
      <c r="AF25" s="177" t="s">
        <v>1</v>
      </c>
      <c r="AG25" s="177" t="s">
        <v>5</v>
      </c>
      <c r="AH25" s="177" t="s">
        <v>1</v>
      </c>
      <c r="AI25" s="177" t="s">
        <v>1</v>
      </c>
      <c r="AJ25" s="177" t="s">
        <v>5</v>
      </c>
      <c r="AK25" s="177" t="s">
        <v>5</v>
      </c>
      <c r="AL25" s="177" t="s">
        <v>1</v>
      </c>
      <c r="AM25" s="177" t="s">
        <v>1</v>
      </c>
      <c r="AN25" s="177" t="s">
        <v>1</v>
      </c>
      <c r="AO25" s="177" t="str">
        <f t="shared" si="14"/>
        <v>Yes</v>
      </c>
      <c r="AP25" s="177" t="s">
        <v>1</v>
      </c>
      <c r="AQ25" s="177" t="s">
        <v>1</v>
      </c>
      <c r="AR25" s="177" t="s">
        <v>1</v>
      </c>
      <c r="AS25" s="177" t="s">
        <v>1</v>
      </c>
      <c r="AT25" s="177" t="s">
        <v>5</v>
      </c>
      <c r="AU25" s="177" t="s">
        <v>1</v>
      </c>
      <c r="AV25" s="177" t="str">
        <f>IF(api_version=2,"Yes","Yes")</f>
        <v>Yes</v>
      </c>
      <c r="AW25" s="159" t="s">
        <v>5</v>
      </c>
      <c r="AX25" s="160" t="s">
        <v>5</v>
      </c>
      <c r="AY25" s="177" t="s">
        <v>5</v>
      </c>
      <c r="AZ25" s="177" t="s">
        <v>5</v>
      </c>
      <c r="BA25" s="177" t="s">
        <v>1</v>
      </c>
      <c r="BB25" s="159" t="s">
        <v>5</v>
      </c>
      <c r="BC25" s="177" t="s">
        <v>5</v>
      </c>
      <c r="BD25" s="177" t="str">
        <f>IF(api_version=2,"Yes","Yes")</f>
        <v>Yes</v>
      </c>
      <c r="BE25" s="177" t="s">
        <v>5</v>
      </c>
      <c r="BF25" s="177" t="s">
        <v>5</v>
      </c>
    </row>
    <row r="26" spans="1:58" ht="14.5" x14ac:dyDescent="0.35">
      <c r="A26" s="250"/>
      <c r="B26" s="123" t="str">
        <f>IF(api_version=2,"creditRating.commonValue","CreditRating/CommonValue")</f>
        <v>creditRating.commonValue</v>
      </c>
      <c r="D26" s="177" t="s">
        <v>1</v>
      </c>
      <c r="E26" s="177" t="s">
        <v>1</v>
      </c>
      <c r="F26" s="177" t="s">
        <v>1</v>
      </c>
      <c r="G26" s="177" t="s">
        <v>1</v>
      </c>
      <c r="H26" s="159" t="s">
        <v>1</v>
      </c>
      <c r="I26" s="160" t="s">
        <v>1</v>
      </c>
      <c r="J26" s="177" t="s">
        <v>1</v>
      </c>
      <c r="K26" s="159" t="s">
        <v>1</v>
      </c>
      <c r="L26" s="160" t="str">
        <f t="shared" ref="L26:L31" si="15">IF(api_version=2,"Yes","No")</f>
        <v>Yes</v>
      </c>
      <c r="M26" s="177" t="s">
        <v>1</v>
      </c>
      <c r="N26" s="159" t="s">
        <v>1</v>
      </c>
      <c r="O26" s="159" t="s">
        <v>1</v>
      </c>
      <c r="P26" s="159" t="s">
        <v>1</v>
      </c>
      <c r="Q26" s="159" t="s">
        <v>1</v>
      </c>
      <c r="R26" s="164" t="s">
        <v>238</v>
      </c>
      <c r="S26" s="159" t="s">
        <v>1</v>
      </c>
      <c r="T26" s="160" t="s">
        <v>1</v>
      </c>
      <c r="U26" s="177" t="s">
        <v>1</v>
      </c>
      <c r="V26" s="177" t="s">
        <v>1</v>
      </c>
      <c r="W26" s="177" t="s">
        <v>1</v>
      </c>
      <c r="X26" s="177" t="s">
        <v>1</v>
      </c>
      <c r="Y26" s="177" t="s">
        <v>1</v>
      </c>
      <c r="Z26" s="177" t="s">
        <v>1</v>
      </c>
      <c r="AA26" s="177" t="s">
        <v>1</v>
      </c>
      <c r="AB26" s="177" t="s">
        <v>1</v>
      </c>
      <c r="AC26" s="177" t="s">
        <v>1</v>
      </c>
      <c r="AD26" s="177" t="str">
        <f t="shared" si="1"/>
        <v>Yes</v>
      </c>
      <c r="AE26" s="177" t="s">
        <v>1</v>
      </c>
      <c r="AF26" s="177" t="s">
        <v>1</v>
      </c>
      <c r="AG26" s="177" t="s">
        <v>1</v>
      </c>
      <c r="AH26" s="177" t="s">
        <v>1</v>
      </c>
      <c r="AI26" s="177" t="s">
        <v>1</v>
      </c>
      <c r="AJ26" s="177" t="s">
        <v>1</v>
      </c>
      <c r="AK26" s="177" t="str">
        <f>AJ26</f>
        <v>Yes</v>
      </c>
      <c r="AL26" s="177" t="s">
        <v>1</v>
      </c>
      <c r="AM26" s="177" t="s">
        <v>1</v>
      </c>
      <c r="AN26" s="177" t="s">
        <v>1</v>
      </c>
      <c r="AO26" s="177" t="str">
        <f t="shared" si="14"/>
        <v>Yes</v>
      </c>
      <c r="AP26" s="177" t="s">
        <v>1</v>
      </c>
      <c r="AQ26" s="177" t="s">
        <v>1</v>
      </c>
      <c r="AR26" s="177" t="s">
        <v>1</v>
      </c>
      <c r="AS26" s="177" t="s">
        <v>1</v>
      </c>
      <c r="AT26" s="177" t="s">
        <v>1</v>
      </c>
      <c r="AU26" s="177" t="s">
        <v>1</v>
      </c>
      <c r="AV26" s="177" t="s">
        <v>1</v>
      </c>
      <c r="AW26" s="159" t="s">
        <v>1</v>
      </c>
      <c r="AX26" s="160" t="s">
        <v>1</v>
      </c>
      <c r="AY26" s="177" t="s">
        <v>1</v>
      </c>
      <c r="AZ26" s="177" t="s">
        <v>1</v>
      </c>
      <c r="BA26" s="177" t="s">
        <v>1</v>
      </c>
      <c r="BB26" s="159" t="s">
        <v>1</v>
      </c>
      <c r="BC26" s="177" t="s">
        <v>1</v>
      </c>
      <c r="BD26" s="177" t="s">
        <v>1</v>
      </c>
      <c r="BE26" s="177" t="s">
        <v>1</v>
      </c>
      <c r="BF26" s="177" t="s">
        <v>1</v>
      </c>
    </row>
    <row r="27" spans="1:58" ht="14.5" x14ac:dyDescent="0.35">
      <c r="A27" s="250"/>
      <c r="B27" s="123" t="str">
        <f>IF(api_version=2,"creditRating.commonDescription","CreditRating/CommonDescription")</f>
        <v>creditRating.commonDescription</v>
      </c>
      <c r="D27" s="177" t="s">
        <v>1</v>
      </c>
      <c r="E27" s="177" t="s">
        <v>1</v>
      </c>
      <c r="F27" s="177" t="s">
        <v>1</v>
      </c>
      <c r="G27" s="177" t="s">
        <v>1</v>
      </c>
      <c r="H27" s="159" t="s">
        <v>1</v>
      </c>
      <c r="I27" s="160" t="s">
        <v>1</v>
      </c>
      <c r="J27" s="177" t="s">
        <v>1</v>
      </c>
      <c r="K27" s="159" t="s">
        <v>1</v>
      </c>
      <c r="L27" s="160" t="str">
        <f t="shared" si="15"/>
        <v>Yes</v>
      </c>
      <c r="M27" s="177" t="s">
        <v>1</v>
      </c>
      <c r="N27" s="159" t="s">
        <v>1</v>
      </c>
      <c r="O27" s="159" t="s">
        <v>1</v>
      </c>
      <c r="P27" s="159" t="s">
        <v>1</v>
      </c>
      <c r="Q27" s="159" t="s">
        <v>1</v>
      </c>
      <c r="R27" s="164" t="s">
        <v>238</v>
      </c>
      <c r="S27" s="159" t="s">
        <v>1</v>
      </c>
      <c r="T27" s="160" t="s">
        <v>1</v>
      </c>
      <c r="U27" s="177" t="s">
        <v>1</v>
      </c>
      <c r="V27" s="177" t="s">
        <v>1</v>
      </c>
      <c r="W27" s="177" t="s">
        <v>1</v>
      </c>
      <c r="X27" s="177" t="s">
        <v>1</v>
      </c>
      <c r="Y27" s="177" t="s">
        <v>1</v>
      </c>
      <c r="Z27" s="177" t="s">
        <v>1</v>
      </c>
      <c r="AA27" s="177" t="s">
        <v>1</v>
      </c>
      <c r="AB27" s="177" t="s">
        <v>1</v>
      </c>
      <c r="AC27" s="177" t="s">
        <v>1</v>
      </c>
      <c r="AD27" s="177" t="str">
        <f t="shared" si="1"/>
        <v>Yes</v>
      </c>
      <c r="AE27" s="177" t="s">
        <v>1</v>
      </c>
      <c r="AF27" s="177" t="s">
        <v>1</v>
      </c>
      <c r="AG27" s="177" t="s">
        <v>1</v>
      </c>
      <c r="AH27" s="177" t="s">
        <v>1</v>
      </c>
      <c r="AI27" s="177" t="s">
        <v>1</v>
      </c>
      <c r="AJ27" s="177" t="s">
        <v>1</v>
      </c>
      <c r="AK27" s="177" t="str">
        <f>AJ27</f>
        <v>Yes</v>
      </c>
      <c r="AL27" s="177" t="s">
        <v>1</v>
      </c>
      <c r="AM27" s="177" t="s">
        <v>1</v>
      </c>
      <c r="AN27" s="177" t="s">
        <v>1</v>
      </c>
      <c r="AO27" s="177" t="str">
        <f t="shared" si="14"/>
        <v>Yes</v>
      </c>
      <c r="AP27" s="177" t="s">
        <v>1</v>
      </c>
      <c r="AQ27" s="177" t="s">
        <v>1</v>
      </c>
      <c r="AR27" s="177" t="s">
        <v>1</v>
      </c>
      <c r="AS27" s="177" t="s">
        <v>1</v>
      </c>
      <c r="AT27" s="177" t="s">
        <v>1</v>
      </c>
      <c r="AU27" s="177" t="s">
        <v>1</v>
      </c>
      <c r="AV27" s="177" t="s">
        <v>1</v>
      </c>
      <c r="AW27" s="159" t="s">
        <v>1</v>
      </c>
      <c r="AX27" s="160" t="s">
        <v>1</v>
      </c>
      <c r="AY27" s="177" t="s">
        <v>1</v>
      </c>
      <c r="AZ27" s="177" t="s">
        <v>1</v>
      </c>
      <c r="BA27" s="177" t="s">
        <v>1</v>
      </c>
      <c r="BB27" s="159" t="s">
        <v>1</v>
      </c>
      <c r="BC27" s="177" t="s">
        <v>1</v>
      </c>
      <c r="BD27" s="177" t="s">
        <v>1</v>
      </c>
      <c r="BE27" s="177" t="s">
        <v>1</v>
      </c>
      <c r="BF27" s="177" t="s">
        <v>1</v>
      </c>
    </row>
    <row r="28" spans="1:58" ht="14.5" x14ac:dyDescent="0.35">
      <c r="A28" s="250"/>
      <c r="B28" s="123" t="str">
        <f>IF(api_version=2,"creditRating.creditLimit.value","CreditRating/CreditLimit")</f>
        <v>creditRating.creditLimit.value</v>
      </c>
      <c r="D28" s="177" t="s">
        <v>1</v>
      </c>
      <c r="E28" s="177" t="s">
        <v>1</v>
      </c>
      <c r="F28" s="177" t="s">
        <v>1</v>
      </c>
      <c r="G28" s="177" t="s">
        <v>1</v>
      </c>
      <c r="H28" s="159" t="s">
        <v>1</v>
      </c>
      <c r="I28" s="160" t="s">
        <v>1</v>
      </c>
      <c r="J28" s="177" t="s">
        <v>1</v>
      </c>
      <c r="K28" s="159" t="s">
        <v>1</v>
      </c>
      <c r="L28" s="160" t="str">
        <f t="shared" si="15"/>
        <v>Yes</v>
      </c>
      <c r="M28" s="177" t="s">
        <v>1</v>
      </c>
      <c r="N28" s="159" t="s">
        <v>1</v>
      </c>
      <c r="O28" s="159" t="s">
        <v>1</v>
      </c>
      <c r="P28" s="159" t="s">
        <v>1</v>
      </c>
      <c r="Q28" s="159" t="s">
        <v>1</v>
      </c>
      <c r="R28" s="164" t="s">
        <v>238</v>
      </c>
      <c r="S28" s="159" t="s">
        <v>1</v>
      </c>
      <c r="T28" s="160" t="s">
        <v>1</v>
      </c>
      <c r="U28" s="177" t="s">
        <v>1</v>
      </c>
      <c r="V28" s="177" t="s">
        <v>1</v>
      </c>
      <c r="W28" s="177" t="s">
        <v>1</v>
      </c>
      <c r="X28" s="177" t="s">
        <v>1</v>
      </c>
      <c r="Y28" s="177" t="s">
        <v>1</v>
      </c>
      <c r="Z28" s="206" t="s">
        <v>1</v>
      </c>
      <c r="AA28" s="177" t="s">
        <v>5</v>
      </c>
      <c r="AB28" s="177" t="s">
        <v>1</v>
      </c>
      <c r="AC28" s="177" t="s">
        <v>1</v>
      </c>
      <c r="AD28" s="177" t="str">
        <f t="shared" si="1"/>
        <v>Yes</v>
      </c>
      <c r="AE28" s="177" t="s">
        <v>1</v>
      </c>
      <c r="AF28" s="177" t="s">
        <v>1</v>
      </c>
      <c r="AG28" s="206" t="s">
        <v>5</v>
      </c>
      <c r="AH28" s="177" t="s">
        <v>1</v>
      </c>
      <c r="AI28" s="177" t="s">
        <v>1</v>
      </c>
      <c r="AJ28" s="177" t="s">
        <v>1</v>
      </c>
      <c r="AK28" s="177" t="str">
        <f>AJ28</f>
        <v>Yes</v>
      </c>
      <c r="AL28" s="177" t="s">
        <v>1</v>
      </c>
      <c r="AM28" s="177" t="s">
        <v>1</v>
      </c>
      <c r="AN28" s="177" t="s">
        <v>1</v>
      </c>
      <c r="AO28" s="177" t="str">
        <f t="shared" si="14"/>
        <v>Yes</v>
      </c>
      <c r="AP28" s="177" t="s">
        <v>1</v>
      </c>
      <c r="AQ28" s="177" t="s">
        <v>1</v>
      </c>
      <c r="AR28" s="177" t="s">
        <v>5</v>
      </c>
      <c r="AS28" s="177" t="s">
        <v>1</v>
      </c>
      <c r="AT28" s="177" t="s">
        <v>1</v>
      </c>
      <c r="AU28" s="177" t="s">
        <v>1</v>
      </c>
      <c r="AV28" s="177" t="s">
        <v>1</v>
      </c>
      <c r="AW28" s="159" t="s">
        <v>1</v>
      </c>
      <c r="AX28" s="160" t="s">
        <v>1</v>
      </c>
      <c r="AY28" s="177" t="s">
        <v>1</v>
      </c>
      <c r="AZ28" s="177" t="s">
        <v>1</v>
      </c>
      <c r="BA28" s="177" t="s">
        <v>1</v>
      </c>
      <c r="BB28" s="159" t="s">
        <v>5</v>
      </c>
      <c r="BC28" s="177" t="s">
        <v>1</v>
      </c>
      <c r="BD28" s="177" t="s">
        <v>1</v>
      </c>
      <c r="BE28" s="177" t="s">
        <v>1</v>
      </c>
      <c r="BF28" s="177" t="s">
        <v>1</v>
      </c>
    </row>
    <row r="29" spans="1:58" ht="15" customHeight="1" x14ac:dyDescent="0.35">
      <c r="A29" s="250"/>
      <c r="B29" s="123" t="str">
        <f>IF(api_version=2,"creditRating.creditLimit.currency","CreditRating/CreditLimit @Currency")</f>
        <v>creditRating.creditLimit.currency</v>
      </c>
      <c r="C29" s="94" t="s">
        <v>171</v>
      </c>
      <c r="D29" s="177" t="s">
        <v>1</v>
      </c>
      <c r="E29" s="177" t="s">
        <v>1</v>
      </c>
      <c r="F29" s="177" t="s">
        <v>1</v>
      </c>
      <c r="G29" s="177" t="str">
        <f>IF(api_version=2,"Yes","Yes")</f>
        <v>Yes</v>
      </c>
      <c r="H29" s="159" t="s">
        <v>1</v>
      </c>
      <c r="I29" s="160" t="str">
        <f>IF(api_version=2,"Yes","No")</f>
        <v>Yes</v>
      </c>
      <c r="J29" s="177" t="s">
        <v>1</v>
      </c>
      <c r="K29" s="159" t="s">
        <v>1</v>
      </c>
      <c r="L29" s="160" t="str">
        <f t="shared" si="15"/>
        <v>Yes</v>
      </c>
      <c r="M29" s="177" t="s">
        <v>1</v>
      </c>
      <c r="N29" s="196" t="s">
        <v>1</v>
      </c>
      <c r="O29" s="196" t="s">
        <v>1</v>
      </c>
      <c r="P29" s="196" t="s">
        <v>1</v>
      </c>
      <c r="Q29" s="159" t="s">
        <v>1</v>
      </c>
      <c r="R29" s="160" t="s">
        <v>5</v>
      </c>
      <c r="S29" s="159" t="s">
        <v>1</v>
      </c>
      <c r="T29" s="160" t="s">
        <v>5</v>
      </c>
      <c r="U29" s="177" t="s">
        <v>1</v>
      </c>
      <c r="V29" s="177" t="s">
        <v>1</v>
      </c>
      <c r="W29" s="206" t="s">
        <v>1</v>
      </c>
      <c r="X29" s="206" t="s">
        <v>1</v>
      </c>
      <c r="Y29" s="177" t="s">
        <v>5</v>
      </c>
      <c r="Z29" s="177" t="s">
        <v>1</v>
      </c>
      <c r="AA29" s="177" t="s">
        <v>5</v>
      </c>
      <c r="AB29" s="177" t="s">
        <v>5</v>
      </c>
      <c r="AC29" s="207" t="s">
        <v>1</v>
      </c>
      <c r="AD29" s="177" t="str">
        <f t="shared" si="1"/>
        <v>Yes</v>
      </c>
      <c r="AE29" s="207" t="s">
        <v>5</v>
      </c>
      <c r="AF29" s="177" t="s">
        <v>1</v>
      </c>
      <c r="AG29" s="177" t="s">
        <v>5</v>
      </c>
      <c r="AH29" s="177" t="s">
        <v>1</v>
      </c>
      <c r="AI29" s="177" t="s">
        <v>1</v>
      </c>
      <c r="AJ29" s="177" t="s">
        <v>1</v>
      </c>
      <c r="AK29" s="177" t="str">
        <f>AJ29</f>
        <v>Yes</v>
      </c>
      <c r="AL29" s="177" t="s">
        <v>1</v>
      </c>
      <c r="AM29" s="177" t="s">
        <v>1</v>
      </c>
      <c r="AN29" s="177" t="s">
        <v>1</v>
      </c>
      <c r="AO29" s="177" t="str">
        <f t="shared" si="14"/>
        <v>Yes</v>
      </c>
      <c r="AP29" s="206" t="s">
        <v>234</v>
      </c>
      <c r="AQ29" s="177" t="s">
        <v>1</v>
      </c>
      <c r="AR29" s="177" t="s">
        <v>1</v>
      </c>
      <c r="AS29" s="177" t="s">
        <v>1</v>
      </c>
      <c r="AT29" s="177" t="s">
        <v>5</v>
      </c>
      <c r="AU29" s="206" t="s">
        <v>238</v>
      </c>
      <c r="AV29" s="177" t="s">
        <v>1</v>
      </c>
      <c r="AW29" s="159" t="s">
        <v>1</v>
      </c>
      <c r="AX29" s="160" t="s">
        <v>1</v>
      </c>
      <c r="AY29" s="177" t="s">
        <v>5</v>
      </c>
      <c r="AZ29" s="177" t="s">
        <v>5</v>
      </c>
      <c r="BA29" s="177" t="s">
        <v>1</v>
      </c>
      <c r="BB29" s="159" t="s">
        <v>5</v>
      </c>
      <c r="BC29" s="177" t="s">
        <v>5</v>
      </c>
      <c r="BD29" s="177" t="s">
        <v>5</v>
      </c>
      <c r="BE29" s="177" t="str">
        <f>IF(api_version=2,"Yes","Yes")</f>
        <v>Yes</v>
      </c>
      <c r="BF29" s="177" t="s">
        <v>1</v>
      </c>
    </row>
    <row r="30" spans="1:58" ht="14.5" x14ac:dyDescent="0.35">
      <c r="A30" s="250"/>
      <c r="B30" s="123" t="str">
        <f>IF(api_version=2,"creditRating.providerValue.value","CreditRating/ProviderValue")</f>
        <v>creditRating.providerValue.value</v>
      </c>
      <c r="D30" s="177" t="s">
        <v>1</v>
      </c>
      <c r="E30" s="177" t="s">
        <v>1</v>
      </c>
      <c r="F30" s="177" t="s">
        <v>1</v>
      </c>
      <c r="G30" s="177" t="s">
        <v>1</v>
      </c>
      <c r="H30" s="159" t="s">
        <v>1</v>
      </c>
      <c r="I30" s="160" t="s">
        <v>1</v>
      </c>
      <c r="J30" s="177" t="s">
        <v>1</v>
      </c>
      <c r="K30" s="159" t="s">
        <v>1</v>
      </c>
      <c r="L30" s="160" t="str">
        <f t="shared" si="15"/>
        <v>Yes</v>
      </c>
      <c r="M30" s="177" t="s">
        <v>1</v>
      </c>
      <c r="N30" s="159" t="s">
        <v>1</v>
      </c>
      <c r="O30" s="159" t="s">
        <v>1</v>
      </c>
      <c r="P30" s="159" t="s">
        <v>1</v>
      </c>
      <c r="Q30" s="159" t="s">
        <v>1</v>
      </c>
      <c r="R30" s="160" t="s">
        <v>5</v>
      </c>
      <c r="S30" s="159" t="s">
        <v>1</v>
      </c>
      <c r="T30" s="160" t="s">
        <v>1</v>
      </c>
      <c r="U30" s="177" t="s">
        <v>1</v>
      </c>
      <c r="V30" s="177" t="s">
        <v>1</v>
      </c>
      <c r="W30" s="177" t="s">
        <v>1</v>
      </c>
      <c r="X30" s="177" t="s">
        <v>1</v>
      </c>
      <c r="Y30" s="177" t="s">
        <v>1</v>
      </c>
      <c r="Z30" s="177" t="s">
        <v>1</v>
      </c>
      <c r="AA30" s="177" t="s">
        <v>1</v>
      </c>
      <c r="AB30" s="177" t="s">
        <v>1</v>
      </c>
      <c r="AC30" s="177" t="s">
        <v>1</v>
      </c>
      <c r="AD30" s="177" t="str">
        <f t="shared" si="1"/>
        <v>Yes</v>
      </c>
      <c r="AE30" s="177" t="s">
        <v>1</v>
      </c>
      <c r="AF30" s="177" t="s">
        <v>1</v>
      </c>
      <c r="AG30" s="206" t="s">
        <v>238</v>
      </c>
      <c r="AH30" s="177" t="s">
        <v>1</v>
      </c>
      <c r="AI30" s="177" t="s">
        <v>1</v>
      </c>
      <c r="AJ30" s="177" t="s">
        <v>1</v>
      </c>
      <c r="AK30" s="177" t="str">
        <f>AJ30</f>
        <v>Yes</v>
      </c>
      <c r="AL30" s="177" t="s">
        <v>1</v>
      </c>
      <c r="AM30" s="177" t="s">
        <v>1</v>
      </c>
      <c r="AN30" s="177" t="s">
        <v>1</v>
      </c>
      <c r="AO30" s="177" t="str">
        <f t="shared" si="14"/>
        <v>Yes</v>
      </c>
      <c r="AP30" s="177" t="s">
        <v>1</v>
      </c>
      <c r="AQ30" s="177" t="s">
        <v>1</v>
      </c>
      <c r="AR30" s="177" t="s">
        <v>1</v>
      </c>
      <c r="AS30" s="177" t="s">
        <v>1</v>
      </c>
      <c r="AT30" s="177" t="s">
        <v>1</v>
      </c>
      <c r="AU30" s="177" t="s">
        <v>1</v>
      </c>
      <c r="AV30" s="177" t="s">
        <v>1</v>
      </c>
      <c r="AW30" s="159" t="s">
        <v>1</v>
      </c>
      <c r="AX30" s="160" t="s">
        <v>1</v>
      </c>
      <c r="AY30" s="177" t="s">
        <v>1</v>
      </c>
      <c r="AZ30" s="177" t="s">
        <v>1</v>
      </c>
      <c r="BA30" s="177" t="s">
        <v>1</v>
      </c>
      <c r="BB30" s="159" t="s">
        <v>1</v>
      </c>
      <c r="BC30" s="177" t="s">
        <v>1</v>
      </c>
      <c r="BD30" s="177" t="s">
        <v>1</v>
      </c>
      <c r="BE30" s="177" t="s">
        <v>1</v>
      </c>
      <c r="BF30" s="177" t="s">
        <v>1</v>
      </c>
    </row>
    <row r="31" spans="1:58" ht="14.5" x14ac:dyDescent="0.35">
      <c r="A31" s="250"/>
      <c r="B31" s="123" t="str">
        <f>IF(api_version=2,"creditRating.providerDescription","CreditRating/ProviderDescription")</f>
        <v>creditRating.providerDescription</v>
      </c>
      <c r="D31" s="177" t="s">
        <v>1</v>
      </c>
      <c r="E31" s="177" t="s">
        <v>1</v>
      </c>
      <c r="F31" s="177" t="s">
        <v>1</v>
      </c>
      <c r="G31" s="177" t="s">
        <v>1</v>
      </c>
      <c r="H31" s="159" t="s">
        <v>1</v>
      </c>
      <c r="I31" s="160" t="s">
        <v>1</v>
      </c>
      <c r="J31" s="177" t="s">
        <v>1</v>
      </c>
      <c r="K31" s="159" t="s">
        <v>1</v>
      </c>
      <c r="L31" s="160" t="str">
        <f t="shared" si="15"/>
        <v>Yes</v>
      </c>
      <c r="M31" s="177" t="s">
        <v>1</v>
      </c>
      <c r="N31" s="159" t="s">
        <v>1</v>
      </c>
      <c r="O31" s="159" t="s">
        <v>1</v>
      </c>
      <c r="P31" s="159" t="s">
        <v>1</v>
      </c>
      <c r="Q31" s="159" t="s">
        <v>1</v>
      </c>
      <c r="R31" s="160" t="s">
        <v>5</v>
      </c>
      <c r="S31" s="159" t="s">
        <v>1</v>
      </c>
      <c r="T31" s="160" t="s">
        <v>1</v>
      </c>
      <c r="U31" s="177" t="s">
        <v>1</v>
      </c>
      <c r="V31" s="177" t="s">
        <v>1</v>
      </c>
      <c r="W31" s="177" t="s">
        <v>1</v>
      </c>
      <c r="X31" s="177" t="s">
        <v>1</v>
      </c>
      <c r="Y31" s="177" t="s">
        <v>1</v>
      </c>
      <c r="Z31" s="177" t="s">
        <v>1</v>
      </c>
      <c r="AA31" s="177" t="s">
        <v>1</v>
      </c>
      <c r="AB31" s="177" t="s">
        <v>1</v>
      </c>
      <c r="AC31" s="177" t="s">
        <v>1</v>
      </c>
      <c r="AD31" s="177" t="str">
        <f t="shared" si="1"/>
        <v>Yes</v>
      </c>
      <c r="AE31" s="177" t="s">
        <v>1</v>
      </c>
      <c r="AF31" s="177" t="s">
        <v>1</v>
      </c>
      <c r="AG31" s="206" t="s">
        <v>238</v>
      </c>
      <c r="AH31" s="177" t="s">
        <v>1</v>
      </c>
      <c r="AI31" s="177" t="s">
        <v>1</v>
      </c>
      <c r="AJ31" s="177" t="s">
        <v>1</v>
      </c>
      <c r="AK31" s="177" t="s">
        <v>1</v>
      </c>
      <c r="AL31" s="177" t="s">
        <v>1</v>
      </c>
      <c r="AM31" s="177" t="s">
        <v>1</v>
      </c>
      <c r="AN31" s="177" t="s">
        <v>1</v>
      </c>
      <c r="AO31" s="177" t="s">
        <v>1</v>
      </c>
      <c r="AP31" s="177" t="s">
        <v>1</v>
      </c>
      <c r="AQ31" s="177" t="s">
        <v>1</v>
      </c>
      <c r="AR31" s="177" t="s">
        <v>1</v>
      </c>
      <c r="AS31" s="177" t="s">
        <v>1</v>
      </c>
      <c r="AT31" s="177" t="s">
        <v>1</v>
      </c>
      <c r="AU31" s="177" t="s">
        <v>1</v>
      </c>
      <c r="AV31" s="177" t="s">
        <v>1</v>
      </c>
      <c r="AW31" s="159" t="s">
        <v>1</v>
      </c>
      <c r="AX31" s="160" t="s">
        <v>1</v>
      </c>
      <c r="AY31" s="177" t="s">
        <v>1</v>
      </c>
      <c r="AZ31" s="177" t="s">
        <v>1</v>
      </c>
      <c r="BA31" s="177" t="s">
        <v>1</v>
      </c>
      <c r="BB31" s="159" t="s">
        <v>1</v>
      </c>
      <c r="BC31" s="177" t="s">
        <v>1</v>
      </c>
      <c r="BD31" s="177" t="s">
        <v>1</v>
      </c>
      <c r="BE31" s="177" t="s">
        <v>1</v>
      </c>
      <c r="BF31" s="177" t="s">
        <v>1</v>
      </c>
    </row>
    <row r="32" spans="1:58" ht="14.5" x14ac:dyDescent="0.35">
      <c r="A32" s="250"/>
      <c r="B32" s="123" t="str">
        <f>IF(api_version=2,"creditRating.pod (Probability of Default)","-")</f>
        <v>creditRating.pod (Probability of Default)</v>
      </c>
      <c r="C32" s="94" t="s">
        <v>171</v>
      </c>
      <c r="D32" s="177" t="str">
        <f>IF(api_version=2,"Yes","No")</f>
        <v>Yes</v>
      </c>
      <c r="E32" s="206" t="str">
        <f>IF(api_version=2,"No*","No")</f>
        <v>No*</v>
      </c>
      <c r="F32" s="177" t="str">
        <f t="shared" ref="D32:F33" si="16">IF(api_version=2,"No","No")</f>
        <v>No</v>
      </c>
      <c r="G32" s="177" t="str">
        <f t="shared" ref="G32:I33" si="17">IF(api_version=2,"Yes","No")</f>
        <v>Yes</v>
      </c>
      <c r="H32" s="159" t="str">
        <f t="shared" si="17"/>
        <v>Yes</v>
      </c>
      <c r="I32" s="160" t="str">
        <f t="shared" si="17"/>
        <v>Yes</v>
      </c>
      <c r="J32" s="177" t="str">
        <f t="shared" ref="J32:R33" si="18">IF(api_version=2,"No","No")</f>
        <v>No</v>
      </c>
      <c r="K32" s="159" t="str">
        <f>IF(api_version=2,"Yes","No")</f>
        <v>Yes</v>
      </c>
      <c r="L32" s="160" t="s">
        <v>5</v>
      </c>
      <c r="M32" s="177" t="s">
        <v>1</v>
      </c>
      <c r="N32" s="159" t="str">
        <f t="shared" si="18"/>
        <v>No</v>
      </c>
      <c r="O32" s="159" t="str">
        <f t="shared" si="18"/>
        <v>No</v>
      </c>
      <c r="P32" s="159" t="str">
        <f t="shared" si="18"/>
        <v>No</v>
      </c>
      <c r="Q32" s="159" t="str">
        <f t="shared" si="18"/>
        <v>No</v>
      </c>
      <c r="R32" s="160" t="str">
        <f t="shared" si="18"/>
        <v>No</v>
      </c>
      <c r="S32" s="166" t="str">
        <f>IF(api_version=2,"No*","No")</f>
        <v>No*</v>
      </c>
      <c r="T32" s="160" t="str">
        <f t="shared" ref="T32:V33" si="19">IF(api_version=2,"No","No")</f>
        <v>No</v>
      </c>
      <c r="U32" s="177" t="str">
        <f>IF(api_version=2,"Yes","No")</f>
        <v>Yes</v>
      </c>
      <c r="V32" s="177" t="str">
        <f t="shared" si="19"/>
        <v>No</v>
      </c>
      <c r="W32" s="177" t="s">
        <v>5</v>
      </c>
      <c r="X32" s="177" t="s">
        <v>5</v>
      </c>
      <c r="Y32" s="177" t="s">
        <v>5</v>
      </c>
      <c r="Z32" s="177" t="s">
        <v>5</v>
      </c>
      <c r="AA32" s="177" t="s">
        <v>5</v>
      </c>
      <c r="AB32" s="177" t="s">
        <v>5</v>
      </c>
      <c r="AC32" s="177" t="s">
        <v>5</v>
      </c>
      <c r="AD32" s="177" t="str">
        <f t="shared" si="1"/>
        <v>No</v>
      </c>
      <c r="AE32" s="177" t="s">
        <v>5</v>
      </c>
      <c r="AF32" s="177" t="s">
        <v>5</v>
      </c>
      <c r="AG32" s="177" t="s">
        <v>5</v>
      </c>
      <c r="AH32" s="177" t="s">
        <v>5</v>
      </c>
      <c r="AI32" s="177" t="s">
        <v>5</v>
      </c>
      <c r="AJ32" s="177" t="s">
        <v>5</v>
      </c>
      <c r="AK32" s="177" t="s">
        <v>5</v>
      </c>
      <c r="AL32" s="177" t="s">
        <v>5</v>
      </c>
      <c r="AM32" s="177" t="s">
        <v>5</v>
      </c>
      <c r="AN32" s="177" t="s">
        <v>5</v>
      </c>
      <c r="AO32" s="177" t="s">
        <v>5</v>
      </c>
      <c r="AP32" s="177" t="s">
        <v>5</v>
      </c>
      <c r="AQ32" s="177" t="s">
        <v>5</v>
      </c>
      <c r="AR32" s="177" t="s">
        <v>5</v>
      </c>
      <c r="AS32" s="177" t="s">
        <v>5</v>
      </c>
      <c r="AT32" s="177" t="s">
        <v>5</v>
      </c>
      <c r="AU32" s="177" t="s">
        <v>5</v>
      </c>
      <c r="AV32" s="177" t="s">
        <v>5</v>
      </c>
      <c r="AW32" s="159" t="str">
        <f>IF(api_version=2,"Yes","No")</f>
        <v>Yes</v>
      </c>
      <c r="AX32" s="160" t="str">
        <f>IF(api_version=2,"Yes","No")</f>
        <v>Yes</v>
      </c>
      <c r="AY32" s="177" t="s">
        <v>5</v>
      </c>
      <c r="AZ32" s="177" t="s">
        <v>5</v>
      </c>
      <c r="BA32" s="177" t="s">
        <v>5</v>
      </c>
      <c r="BB32" s="177" t="s">
        <v>5</v>
      </c>
      <c r="BC32" s="177" t="s">
        <v>5</v>
      </c>
      <c r="BD32" s="177" t="s">
        <v>5</v>
      </c>
      <c r="BE32" s="177" t="s">
        <v>5</v>
      </c>
      <c r="BF32" s="177" t="s">
        <v>5</v>
      </c>
    </row>
    <row r="33" spans="1:58" ht="15" thickBot="1" x14ac:dyDescent="0.4">
      <c r="A33" s="250"/>
      <c r="B33" s="50" t="str">
        <f>IF(api_version=2,"creditRating.assessment","-")</f>
        <v>creditRating.assessment</v>
      </c>
      <c r="C33" s="94" t="s">
        <v>171</v>
      </c>
      <c r="D33" s="177" t="str">
        <f t="shared" si="16"/>
        <v>No</v>
      </c>
      <c r="E33" s="177" t="str">
        <f t="shared" si="16"/>
        <v>No</v>
      </c>
      <c r="F33" s="177" t="str">
        <f t="shared" si="16"/>
        <v>No</v>
      </c>
      <c r="G33" s="177" t="str">
        <f t="shared" si="17"/>
        <v>Yes</v>
      </c>
      <c r="H33" s="159" t="str">
        <f t="shared" si="17"/>
        <v>Yes</v>
      </c>
      <c r="I33" s="160" t="str">
        <f t="shared" si="17"/>
        <v>Yes</v>
      </c>
      <c r="J33" s="177" t="str">
        <f t="shared" si="18"/>
        <v>No</v>
      </c>
      <c r="K33" s="159" t="str">
        <f t="shared" si="18"/>
        <v>No</v>
      </c>
      <c r="L33" s="160" t="s">
        <v>5</v>
      </c>
      <c r="M33" s="177" t="str">
        <f t="shared" si="18"/>
        <v>No</v>
      </c>
      <c r="N33" s="159" t="str">
        <f t="shared" si="18"/>
        <v>No</v>
      </c>
      <c r="O33" s="159" t="str">
        <f t="shared" si="18"/>
        <v>No</v>
      </c>
      <c r="P33" s="159" t="str">
        <f t="shared" si="18"/>
        <v>No</v>
      </c>
      <c r="Q33" s="159" t="str">
        <f t="shared" si="18"/>
        <v>No</v>
      </c>
      <c r="R33" s="160" t="str">
        <f t="shared" si="18"/>
        <v>No</v>
      </c>
      <c r="S33" s="159" t="str">
        <f>IF(api_version=2,"No","No")</f>
        <v>No</v>
      </c>
      <c r="T33" s="160" t="str">
        <f t="shared" si="19"/>
        <v>No</v>
      </c>
      <c r="U33" s="177" t="str">
        <f t="shared" si="19"/>
        <v>No</v>
      </c>
      <c r="V33" s="177" t="str">
        <f t="shared" si="19"/>
        <v>No</v>
      </c>
      <c r="W33" s="177" t="s">
        <v>5</v>
      </c>
      <c r="X33" s="177" t="s">
        <v>5</v>
      </c>
      <c r="Y33" s="177" t="s">
        <v>5</v>
      </c>
      <c r="Z33" s="177" t="s">
        <v>5</v>
      </c>
      <c r="AA33" s="177" t="s">
        <v>5</v>
      </c>
      <c r="AB33" s="177" t="s">
        <v>5</v>
      </c>
      <c r="AC33" s="177" t="s">
        <v>5</v>
      </c>
      <c r="AD33" s="177" t="str">
        <f t="shared" si="1"/>
        <v>No</v>
      </c>
      <c r="AE33" s="177" t="s">
        <v>5</v>
      </c>
      <c r="AF33" s="177" t="s">
        <v>5</v>
      </c>
      <c r="AG33" s="177" t="s">
        <v>5</v>
      </c>
      <c r="AH33" s="177" t="s">
        <v>5</v>
      </c>
      <c r="AI33" s="177" t="s">
        <v>5</v>
      </c>
      <c r="AJ33" s="177" t="s">
        <v>5</v>
      </c>
      <c r="AK33" s="177" t="s">
        <v>5</v>
      </c>
      <c r="AL33" s="177" t="s">
        <v>5</v>
      </c>
      <c r="AM33" s="177" t="s">
        <v>5</v>
      </c>
      <c r="AN33" s="177" t="s">
        <v>5</v>
      </c>
      <c r="AO33" s="177" t="s">
        <v>5</v>
      </c>
      <c r="AP33" s="177" t="s">
        <v>5</v>
      </c>
      <c r="AQ33" s="177" t="s">
        <v>5</v>
      </c>
      <c r="AR33" s="177" t="s">
        <v>5</v>
      </c>
      <c r="AS33" s="177" t="s">
        <v>5</v>
      </c>
      <c r="AT33" s="177" t="s">
        <v>5</v>
      </c>
      <c r="AU33" s="177" t="s">
        <v>5</v>
      </c>
      <c r="AV33" s="177" t="s">
        <v>5</v>
      </c>
      <c r="AW33" s="159" t="s">
        <v>5</v>
      </c>
      <c r="AX33" s="160" t="s">
        <v>5</v>
      </c>
      <c r="AY33" s="177" t="s">
        <v>5</v>
      </c>
      <c r="AZ33" s="177" t="s">
        <v>5</v>
      </c>
      <c r="BA33" s="177" t="s">
        <v>5</v>
      </c>
      <c r="BB33" s="177" t="s">
        <v>5</v>
      </c>
      <c r="BC33" s="177" t="s">
        <v>5</v>
      </c>
      <c r="BD33" s="177" t="s">
        <v>5</v>
      </c>
      <c r="BE33" s="177" t="s">
        <v>5</v>
      </c>
      <c r="BF33" s="177" t="s">
        <v>5</v>
      </c>
    </row>
    <row r="34" spans="1:58" ht="15.75" customHeight="1" thickTop="1" thickBot="1" x14ac:dyDescent="0.4">
      <c r="A34" s="250"/>
      <c r="B34" s="52" t="s">
        <v>237</v>
      </c>
      <c r="D34" s="167"/>
      <c r="E34" s="167"/>
      <c r="F34" s="167"/>
      <c r="G34" s="167"/>
      <c r="H34" s="167"/>
      <c r="I34" s="167"/>
      <c r="J34" s="167"/>
      <c r="K34" s="168"/>
      <c r="L34" s="168"/>
      <c r="M34" s="167"/>
      <c r="N34" s="167"/>
      <c r="O34" s="167"/>
      <c r="P34" s="167"/>
      <c r="Q34" s="168"/>
      <c r="R34" s="168"/>
      <c r="S34" s="168"/>
      <c r="T34" s="168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8"/>
      <c r="AX34" s="168"/>
      <c r="AY34" s="167"/>
      <c r="AZ34" s="167"/>
      <c r="BA34" s="167"/>
      <c r="BB34" s="167"/>
      <c r="BC34" s="167"/>
      <c r="BD34" s="167"/>
      <c r="BE34" s="167"/>
      <c r="BF34" s="167"/>
    </row>
    <row r="35" spans="1:58" ht="18.75" customHeight="1" thickTop="1" x14ac:dyDescent="0.35">
      <c r="A35" s="250" t="s">
        <v>6</v>
      </c>
      <c r="B35" s="145" t="str">
        <f>IF(api_version=2,"companyIdentification","CompanyIdentification")</f>
        <v>companyIdentification</v>
      </c>
      <c r="D35" s="167"/>
      <c r="E35" s="167"/>
      <c r="F35" s="167"/>
      <c r="G35" s="167"/>
      <c r="H35" s="167"/>
      <c r="I35" s="167"/>
      <c r="J35" s="167"/>
      <c r="K35" s="251"/>
      <c r="L35" s="251"/>
      <c r="M35" s="167"/>
      <c r="N35" s="167"/>
      <c r="O35" s="167"/>
      <c r="P35" s="167"/>
      <c r="Q35" s="251"/>
      <c r="R35" s="251"/>
      <c r="S35" s="251"/>
      <c r="T35" s="251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251"/>
      <c r="AX35" s="251"/>
      <c r="AY35" s="167"/>
      <c r="AZ35" s="167"/>
      <c r="BA35" s="167"/>
      <c r="BB35" s="251"/>
      <c r="BC35" s="167"/>
      <c r="BD35" s="167"/>
      <c r="BE35" s="167"/>
      <c r="BF35" s="167"/>
    </row>
    <row r="36" spans="1:58" ht="14.5" x14ac:dyDescent="0.35">
      <c r="A36" s="250"/>
      <c r="B36" s="146" t="str">
        <f>IF(api_version=2,"basicInformation","BasicInformation")</f>
        <v>basicInformation</v>
      </c>
      <c r="D36" s="167"/>
      <c r="E36" s="167"/>
      <c r="F36" s="167"/>
      <c r="G36" s="167"/>
      <c r="H36" s="167"/>
      <c r="I36" s="167"/>
      <c r="J36" s="167"/>
      <c r="K36" s="252"/>
      <c r="L36" s="252"/>
      <c r="M36" s="167"/>
      <c r="N36" s="167"/>
      <c r="O36" s="167"/>
      <c r="P36" s="167"/>
      <c r="Q36" s="252"/>
      <c r="R36" s="252"/>
      <c r="S36" s="252"/>
      <c r="T36" s="252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252"/>
      <c r="AX36" s="252"/>
      <c r="AY36" s="167"/>
      <c r="AZ36" s="167"/>
      <c r="BA36" s="167"/>
      <c r="BB36" s="252"/>
      <c r="BC36" s="167"/>
      <c r="BD36" s="167"/>
      <c r="BE36" s="167"/>
      <c r="BF36" s="167"/>
    </row>
    <row r="37" spans="1:58" ht="14.5" x14ac:dyDescent="0.35">
      <c r="A37" s="250"/>
      <c r="B37" s="123" t="str">
        <f>IF(api_version=2,"businessName","BusinessName")</f>
        <v>businessName</v>
      </c>
      <c r="D37" s="177" t="s">
        <v>1</v>
      </c>
      <c r="E37" s="177" t="s">
        <v>1</v>
      </c>
      <c r="F37" s="177" t="s">
        <v>1</v>
      </c>
      <c r="G37" s="177" t="s">
        <v>1</v>
      </c>
      <c r="H37" s="159" t="s">
        <v>1</v>
      </c>
      <c r="I37" s="160" t="s">
        <v>1</v>
      </c>
      <c r="J37" s="177" t="s">
        <v>1</v>
      </c>
      <c r="K37" s="159" t="s">
        <v>1</v>
      </c>
      <c r="L37" s="160" t="str">
        <f>IF(api_version=2,"Yes","No")</f>
        <v>Yes</v>
      </c>
      <c r="M37" s="177" t="s">
        <v>1</v>
      </c>
      <c r="N37" s="159" t="s">
        <v>1</v>
      </c>
      <c r="O37" s="159" t="s">
        <v>1</v>
      </c>
      <c r="P37" s="159" t="s">
        <v>1</v>
      </c>
      <c r="Q37" s="159" t="s">
        <v>1</v>
      </c>
      <c r="R37" s="160" t="s">
        <v>1</v>
      </c>
      <c r="S37" s="159" t="s">
        <v>1</v>
      </c>
      <c r="T37" s="160" t="s">
        <v>1</v>
      </c>
      <c r="U37" s="177" t="s">
        <v>1</v>
      </c>
      <c r="V37" s="177" t="s">
        <v>1</v>
      </c>
      <c r="W37" s="177" t="s">
        <v>1</v>
      </c>
      <c r="X37" s="177" t="s">
        <v>1</v>
      </c>
      <c r="Y37" s="177" t="s">
        <v>1</v>
      </c>
      <c r="Z37" s="177" t="s">
        <v>1</v>
      </c>
      <c r="AA37" s="177" t="s">
        <v>1</v>
      </c>
      <c r="AB37" s="177" t="s">
        <v>1</v>
      </c>
      <c r="AC37" s="177" t="s">
        <v>1</v>
      </c>
      <c r="AD37" s="177" t="str">
        <f>AH37</f>
        <v>Yes</v>
      </c>
      <c r="AE37" s="177" t="s">
        <v>1</v>
      </c>
      <c r="AF37" s="177" t="s">
        <v>1</v>
      </c>
      <c r="AG37" s="177" t="s">
        <v>1</v>
      </c>
      <c r="AH37" s="177" t="s">
        <v>1</v>
      </c>
      <c r="AI37" s="177" t="s">
        <v>1</v>
      </c>
      <c r="AJ37" s="177" t="s">
        <v>1</v>
      </c>
      <c r="AK37" s="177" t="str">
        <f t="shared" ref="AK37:AK43" si="20">AJ37</f>
        <v>Yes</v>
      </c>
      <c r="AL37" s="177" t="s">
        <v>1</v>
      </c>
      <c r="AM37" s="177" t="s">
        <v>1</v>
      </c>
      <c r="AN37" s="177" t="s">
        <v>1</v>
      </c>
      <c r="AO37" s="159" t="str">
        <f t="shared" ref="AO37:AO45" si="21">AH37</f>
        <v>Yes</v>
      </c>
      <c r="AP37" s="159" t="s">
        <v>1</v>
      </c>
      <c r="AQ37" s="159" t="s">
        <v>1</v>
      </c>
      <c r="AR37" s="177" t="s">
        <v>5</v>
      </c>
      <c r="AS37" s="177" t="s">
        <v>1</v>
      </c>
      <c r="AT37" s="177" t="s">
        <v>1</v>
      </c>
      <c r="AU37" s="177" t="s">
        <v>1</v>
      </c>
      <c r="AV37" s="177" t="s">
        <v>1</v>
      </c>
      <c r="AW37" s="159" t="s">
        <v>1</v>
      </c>
      <c r="AX37" s="160" t="s">
        <v>1</v>
      </c>
      <c r="AY37" s="177" t="s">
        <v>1</v>
      </c>
      <c r="AZ37" s="177" t="s">
        <v>1</v>
      </c>
      <c r="BA37" s="177" t="s">
        <v>1</v>
      </c>
      <c r="BB37" s="159" t="s">
        <v>1</v>
      </c>
      <c r="BC37" s="177" t="s">
        <v>1</v>
      </c>
      <c r="BD37" s="177" t="s">
        <v>1</v>
      </c>
      <c r="BE37" s="177" t="s">
        <v>1</v>
      </c>
      <c r="BF37" s="177" t="s">
        <v>1</v>
      </c>
    </row>
    <row r="38" spans="1:58" ht="14.5" x14ac:dyDescent="0.35">
      <c r="A38" s="250"/>
      <c r="B38" s="123" t="str">
        <f>IF(api_version=2,"registeredCompanyName","RegisteredCompanyName")</f>
        <v>registeredCompanyName</v>
      </c>
      <c r="D38" s="177" t="s">
        <v>1</v>
      </c>
      <c r="E38" s="177" t="s">
        <v>1</v>
      </c>
      <c r="F38" s="177" t="s">
        <v>1</v>
      </c>
      <c r="G38" s="177" t="s">
        <v>1</v>
      </c>
      <c r="H38" s="159" t="s">
        <v>1</v>
      </c>
      <c r="I38" s="160" t="s">
        <v>1</v>
      </c>
      <c r="J38" s="177" t="s">
        <v>1</v>
      </c>
      <c r="K38" s="159" t="s">
        <v>1</v>
      </c>
      <c r="L38" s="160" t="str">
        <f>IF(api_version=2,"Yes","No")</f>
        <v>Yes</v>
      </c>
      <c r="M38" s="177" t="s">
        <v>1</v>
      </c>
      <c r="N38" s="159" t="s">
        <v>1</v>
      </c>
      <c r="O38" s="159" t="s">
        <v>1</v>
      </c>
      <c r="P38" s="159" t="s">
        <v>1</v>
      </c>
      <c r="Q38" s="159" t="s">
        <v>1</v>
      </c>
      <c r="R38" s="160" t="s">
        <v>1</v>
      </c>
      <c r="S38" s="159" t="s">
        <v>1</v>
      </c>
      <c r="T38" s="160" t="s">
        <v>1</v>
      </c>
      <c r="U38" s="177" t="s">
        <v>1</v>
      </c>
      <c r="V38" s="177" t="s">
        <v>1</v>
      </c>
      <c r="W38" s="177" t="s">
        <v>1</v>
      </c>
      <c r="X38" s="177" t="s">
        <v>1</v>
      </c>
      <c r="Y38" s="177" t="s">
        <v>1</v>
      </c>
      <c r="Z38" s="177" t="s">
        <v>1</v>
      </c>
      <c r="AA38" s="177" t="s">
        <v>1</v>
      </c>
      <c r="AB38" s="177" t="s">
        <v>1</v>
      </c>
      <c r="AC38" s="177" t="s">
        <v>1</v>
      </c>
      <c r="AD38" s="177" t="str">
        <f t="shared" ref="AD38:AD61" si="22">AH38</f>
        <v>Yes</v>
      </c>
      <c r="AE38" s="177" t="s">
        <v>1</v>
      </c>
      <c r="AF38" s="177" t="s">
        <v>1</v>
      </c>
      <c r="AG38" s="177" t="s">
        <v>1</v>
      </c>
      <c r="AH38" s="177" t="s">
        <v>1</v>
      </c>
      <c r="AI38" s="177" t="s">
        <v>1</v>
      </c>
      <c r="AJ38" s="177" t="s">
        <v>1</v>
      </c>
      <c r="AK38" s="177" t="str">
        <f t="shared" si="20"/>
        <v>Yes</v>
      </c>
      <c r="AL38" s="177" t="s">
        <v>1</v>
      </c>
      <c r="AM38" s="177" t="s">
        <v>1</v>
      </c>
      <c r="AN38" s="177" t="s">
        <v>1</v>
      </c>
      <c r="AO38" s="159" t="str">
        <f t="shared" si="21"/>
        <v>Yes</v>
      </c>
      <c r="AP38" s="159" t="s">
        <v>1</v>
      </c>
      <c r="AQ38" s="159" t="s">
        <v>1</v>
      </c>
      <c r="AR38" s="177" t="s">
        <v>1</v>
      </c>
      <c r="AS38" s="177" t="s">
        <v>1</v>
      </c>
      <c r="AT38" s="177" t="s">
        <v>1</v>
      </c>
      <c r="AU38" s="177" t="s">
        <v>1</v>
      </c>
      <c r="AV38" s="177" t="s">
        <v>1</v>
      </c>
      <c r="AW38" s="159" t="s">
        <v>1</v>
      </c>
      <c r="AX38" s="160" t="s">
        <v>1</v>
      </c>
      <c r="AY38" s="177" t="s">
        <v>120</v>
      </c>
      <c r="AZ38" s="177" t="s">
        <v>1</v>
      </c>
      <c r="BA38" s="177" t="s">
        <v>1</v>
      </c>
      <c r="BB38" s="159" t="s">
        <v>1</v>
      </c>
      <c r="BC38" s="177" t="s">
        <v>1</v>
      </c>
      <c r="BD38" s="177" t="s">
        <v>1</v>
      </c>
      <c r="BE38" s="177" t="s">
        <v>1</v>
      </c>
      <c r="BF38" s="177" t="s">
        <v>1</v>
      </c>
    </row>
    <row r="39" spans="1:58" ht="14.5" x14ac:dyDescent="0.35">
      <c r="A39" s="250"/>
      <c r="B39" s="123" t="str">
        <f>IF(api_version=2,"companyRegistrationNumber","CompanyRegistrationNumber")</f>
        <v>companyRegistrationNumber</v>
      </c>
      <c r="D39" s="177" t="s">
        <v>1</v>
      </c>
      <c r="E39" s="177" t="s">
        <v>1</v>
      </c>
      <c r="F39" s="177" t="s">
        <v>1</v>
      </c>
      <c r="G39" s="177" t="s">
        <v>1</v>
      </c>
      <c r="H39" s="159" t="s">
        <v>1</v>
      </c>
      <c r="I39" s="160" t="s">
        <v>5</v>
      </c>
      <c r="J39" s="177" t="s">
        <v>1</v>
      </c>
      <c r="K39" s="159" t="s">
        <v>1</v>
      </c>
      <c r="L39" s="160" t="str">
        <f>IF(api_version=2,"Yes","No")</f>
        <v>Yes</v>
      </c>
      <c r="M39" s="177" t="s">
        <v>1</v>
      </c>
      <c r="N39" s="159" t="s">
        <v>1</v>
      </c>
      <c r="O39" s="159" t="s">
        <v>1</v>
      </c>
      <c r="P39" s="159" t="s">
        <v>1</v>
      </c>
      <c r="Q39" s="159" t="s">
        <v>1</v>
      </c>
      <c r="R39" s="160" t="s">
        <v>1</v>
      </c>
      <c r="S39" s="159" t="s">
        <v>1</v>
      </c>
      <c r="T39" s="160" t="s">
        <v>5</v>
      </c>
      <c r="U39" s="177" t="s">
        <v>1</v>
      </c>
      <c r="V39" s="177" t="s">
        <v>1</v>
      </c>
      <c r="W39" s="177" t="s">
        <v>1</v>
      </c>
      <c r="X39" s="177" t="s">
        <v>1</v>
      </c>
      <c r="Y39" s="177" t="s">
        <v>1</v>
      </c>
      <c r="Z39" s="177" t="s">
        <v>1</v>
      </c>
      <c r="AA39" s="177" t="s">
        <v>1</v>
      </c>
      <c r="AB39" s="177" t="s">
        <v>1</v>
      </c>
      <c r="AC39" s="177" t="s">
        <v>1</v>
      </c>
      <c r="AD39" s="177" t="str">
        <f t="shared" si="22"/>
        <v>Yes</v>
      </c>
      <c r="AE39" s="177" t="s">
        <v>1</v>
      </c>
      <c r="AF39" s="177" t="s">
        <v>1</v>
      </c>
      <c r="AG39" s="177" t="s">
        <v>1</v>
      </c>
      <c r="AH39" s="177" t="s">
        <v>1</v>
      </c>
      <c r="AI39" s="177" t="s">
        <v>1</v>
      </c>
      <c r="AJ39" s="177" t="s">
        <v>1</v>
      </c>
      <c r="AK39" s="177" t="str">
        <f t="shared" si="20"/>
        <v>Yes</v>
      </c>
      <c r="AL39" s="177" t="s">
        <v>1</v>
      </c>
      <c r="AM39" s="177" t="s">
        <v>1</v>
      </c>
      <c r="AN39" s="177" t="s">
        <v>1</v>
      </c>
      <c r="AO39" s="159" t="str">
        <f t="shared" si="21"/>
        <v>Yes</v>
      </c>
      <c r="AP39" s="159" t="s">
        <v>1</v>
      </c>
      <c r="AQ39" s="159" t="s">
        <v>1</v>
      </c>
      <c r="AR39" s="177" t="s">
        <v>1</v>
      </c>
      <c r="AS39" s="177" t="s">
        <v>1</v>
      </c>
      <c r="AT39" s="177" t="s">
        <v>1</v>
      </c>
      <c r="AU39" s="177" t="s">
        <v>1</v>
      </c>
      <c r="AV39" s="177" t="s">
        <v>1</v>
      </c>
      <c r="AW39" s="159" t="s">
        <v>1</v>
      </c>
      <c r="AX39" s="160" t="s">
        <v>5</v>
      </c>
      <c r="AY39" s="177" t="s">
        <v>1</v>
      </c>
      <c r="AZ39" s="177" t="s">
        <v>1</v>
      </c>
      <c r="BA39" s="177" t="s">
        <v>1</v>
      </c>
      <c r="BB39" s="159" t="s">
        <v>1</v>
      </c>
      <c r="BC39" s="177" t="s">
        <v>1</v>
      </c>
      <c r="BD39" s="177" t="s">
        <v>1</v>
      </c>
      <c r="BE39" s="177" t="s">
        <v>1</v>
      </c>
      <c r="BF39" s="177" t="s">
        <v>1</v>
      </c>
    </row>
    <row r="40" spans="1:58" ht="14.5" x14ac:dyDescent="0.35">
      <c r="A40" s="250"/>
      <c r="B40" s="123" t="str">
        <f>IF(api_version=2,"country","Country")</f>
        <v>country</v>
      </c>
      <c r="D40" s="177" t="s">
        <v>1</v>
      </c>
      <c r="E40" s="177" t="s">
        <v>1</v>
      </c>
      <c r="F40" s="177" t="s">
        <v>1</v>
      </c>
      <c r="G40" s="177" t="s">
        <v>1</v>
      </c>
      <c r="H40" s="159" t="s">
        <v>1</v>
      </c>
      <c r="I40" s="160" t="s">
        <v>1</v>
      </c>
      <c r="J40" s="177" t="s">
        <v>1</v>
      </c>
      <c r="K40" s="159" t="s">
        <v>1</v>
      </c>
      <c r="L40" s="160" t="str">
        <f>IF(api_version=2,"Yes","No")</f>
        <v>Yes</v>
      </c>
      <c r="M40" s="177" t="s">
        <v>1</v>
      </c>
      <c r="N40" s="159" t="s">
        <v>1</v>
      </c>
      <c r="O40" s="159" t="s">
        <v>1</v>
      </c>
      <c r="P40" s="159" t="s">
        <v>1</v>
      </c>
      <c r="Q40" s="159" t="s">
        <v>1</v>
      </c>
      <c r="R40" s="160" t="s">
        <v>1</v>
      </c>
      <c r="S40" s="159" t="s">
        <v>1</v>
      </c>
      <c r="T40" s="160" t="s">
        <v>1</v>
      </c>
      <c r="U40" s="177" t="s">
        <v>1</v>
      </c>
      <c r="V40" s="177" t="s">
        <v>1</v>
      </c>
      <c r="W40" s="177" t="s">
        <v>1</v>
      </c>
      <c r="X40" s="177" t="s">
        <v>1</v>
      </c>
      <c r="Y40" s="177" t="s">
        <v>1</v>
      </c>
      <c r="Z40" s="177" t="s">
        <v>1</v>
      </c>
      <c r="AA40" s="177" t="s">
        <v>1</v>
      </c>
      <c r="AB40" s="177" t="s">
        <v>1</v>
      </c>
      <c r="AC40" s="177" t="s">
        <v>1</v>
      </c>
      <c r="AD40" s="177" t="str">
        <f t="shared" si="22"/>
        <v>Yes</v>
      </c>
      <c r="AE40" s="177" t="s">
        <v>1</v>
      </c>
      <c r="AF40" s="177" t="s">
        <v>1</v>
      </c>
      <c r="AG40" s="177" t="s">
        <v>1</v>
      </c>
      <c r="AH40" s="177" t="s">
        <v>1</v>
      </c>
      <c r="AI40" s="177" t="s">
        <v>1</v>
      </c>
      <c r="AJ40" s="177" t="s">
        <v>1</v>
      </c>
      <c r="AK40" s="177" t="str">
        <f t="shared" si="20"/>
        <v>Yes</v>
      </c>
      <c r="AL40" s="177" t="s">
        <v>1</v>
      </c>
      <c r="AM40" s="177" t="s">
        <v>1</v>
      </c>
      <c r="AN40" s="177" t="s">
        <v>1</v>
      </c>
      <c r="AO40" s="159" t="str">
        <f t="shared" si="21"/>
        <v>Yes</v>
      </c>
      <c r="AP40" s="159" t="s">
        <v>1</v>
      </c>
      <c r="AQ40" s="159" t="s">
        <v>1</v>
      </c>
      <c r="AR40" s="177" t="s">
        <v>1</v>
      </c>
      <c r="AS40" s="177" t="s">
        <v>1</v>
      </c>
      <c r="AT40" s="177" t="s">
        <v>1</v>
      </c>
      <c r="AU40" s="177" t="s">
        <v>1</v>
      </c>
      <c r="AV40" s="177" t="s">
        <v>1</v>
      </c>
      <c r="AW40" s="159" t="s">
        <v>1</v>
      </c>
      <c r="AX40" s="160" t="s">
        <v>1</v>
      </c>
      <c r="AY40" s="177" t="s">
        <v>1</v>
      </c>
      <c r="AZ40" s="177" t="s">
        <v>1</v>
      </c>
      <c r="BA40" s="177" t="s">
        <v>1</v>
      </c>
      <c r="BB40" s="159" t="s">
        <v>1</v>
      </c>
      <c r="BC40" s="177" t="s">
        <v>1</v>
      </c>
      <c r="BD40" s="177" t="s">
        <v>1</v>
      </c>
      <c r="BE40" s="177" t="s">
        <v>1</v>
      </c>
      <c r="BF40" s="177" t="s">
        <v>1</v>
      </c>
    </row>
    <row r="41" spans="1:58" ht="14.5" x14ac:dyDescent="0.35">
      <c r="A41" s="250"/>
      <c r="B41" s="123" t="str">
        <f>IF(api_version=2,"vatRegistrationNumber","VatRegistrationNumber")</f>
        <v>vatRegistrationNumber</v>
      </c>
      <c r="D41" s="177" t="s">
        <v>1</v>
      </c>
      <c r="E41" s="177" t="s">
        <v>5</v>
      </c>
      <c r="F41" s="177" t="s">
        <v>5</v>
      </c>
      <c r="G41" s="177" t="s">
        <v>1</v>
      </c>
      <c r="H41" s="159" t="s">
        <v>1</v>
      </c>
      <c r="I41" s="160" t="s">
        <v>1</v>
      </c>
      <c r="J41" s="177" t="s">
        <v>1</v>
      </c>
      <c r="K41" s="159" t="s">
        <v>1</v>
      </c>
      <c r="L41" s="160" t="s">
        <v>5</v>
      </c>
      <c r="M41" s="206" t="s">
        <v>234</v>
      </c>
      <c r="N41" s="159" t="s">
        <v>1</v>
      </c>
      <c r="O41" s="159" t="s">
        <v>1</v>
      </c>
      <c r="P41" s="159" t="s">
        <v>1</v>
      </c>
      <c r="Q41" s="159" t="s">
        <v>1</v>
      </c>
      <c r="R41" s="160" t="s">
        <v>5</v>
      </c>
      <c r="S41" s="166" t="s">
        <v>238</v>
      </c>
      <c r="T41" s="160" t="s">
        <v>1</v>
      </c>
      <c r="U41" s="177" t="s">
        <v>1</v>
      </c>
      <c r="V41" s="177" t="s">
        <v>1</v>
      </c>
      <c r="W41" s="177" t="s">
        <v>1</v>
      </c>
      <c r="X41" s="177" t="s">
        <v>5</v>
      </c>
      <c r="Y41" s="177" t="s">
        <v>1</v>
      </c>
      <c r="Z41" s="177" t="s">
        <v>5</v>
      </c>
      <c r="AA41" s="177" t="s">
        <v>5</v>
      </c>
      <c r="AB41" s="177" t="s">
        <v>5</v>
      </c>
      <c r="AC41" s="177" t="s">
        <v>1</v>
      </c>
      <c r="AD41" s="177" t="str">
        <f t="shared" si="22"/>
        <v>Yes</v>
      </c>
      <c r="AE41" s="177" t="s">
        <v>1</v>
      </c>
      <c r="AF41" s="177" t="s">
        <v>1</v>
      </c>
      <c r="AG41" s="177" t="s">
        <v>1</v>
      </c>
      <c r="AH41" s="177" t="s">
        <v>1</v>
      </c>
      <c r="AI41" s="177" t="s">
        <v>1</v>
      </c>
      <c r="AJ41" s="177" t="s">
        <v>5</v>
      </c>
      <c r="AK41" s="177" t="str">
        <f t="shared" si="20"/>
        <v>No</v>
      </c>
      <c r="AL41" s="177" t="s">
        <v>1</v>
      </c>
      <c r="AM41" s="177" t="s">
        <v>5</v>
      </c>
      <c r="AN41" s="177" t="s">
        <v>5</v>
      </c>
      <c r="AO41" s="159" t="str">
        <f t="shared" si="21"/>
        <v>Yes</v>
      </c>
      <c r="AP41" s="159" t="s">
        <v>5</v>
      </c>
      <c r="AQ41" s="159" t="s">
        <v>1</v>
      </c>
      <c r="AR41" s="177" t="s">
        <v>1</v>
      </c>
      <c r="AS41" s="177" t="s">
        <v>5</v>
      </c>
      <c r="AT41" s="177" t="s">
        <v>5</v>
      </c>
      <c r="AU41" s="177" t="s">
        <v>5</v>
      </c>
      <c r="AV41" s="177" t="s">
        <v>5</v>
      </c>
      <c r="AW41" s="159" t="s">
        <v>1</v>
      </c>
      <c r="AX41" s="160" t="s">
        <v>1</v>
      </c>
      <c r="AY41" s="177" t="s">
        <v>5</v>
      </c>
      <c r="AZ41" s="177" t="s">
        <v>5</v>
      </c>
      <c r="BA41" s="206" t="s">
        <v>5</v>
      </c>
      <c r="BB41" s="159" t="s">
        <v>1</v>
      </c>
      <c r="BC41" s="177" t="s">
        <v>5</v>
      </c>
      <c r="BD41" s="177" t="s">
        <v>1</v>
      </c>
      <c r="BE41" s="177" t="s">
        <v>1</v>
      </c>
      <c r="BF41" s="177" t="s">
        <v>5</v>
      </c>
    </row>
    <row r="42" spans="1:58" ht="14.5" x14ac:dyDescent="0.35">
      <c r="A42" s="250"/>
      <c r="B42" s="123" t="str">
        <f>IF(api_version=2,"vatRegistrationDate","VatRegistrationDate")</f>
        <v>vatRegistrationDate</v>
      </c>
      <c r="D42" s="177" t="s">
        <v>5</v>
      </c>
      <c r="E42" s="177" t="s">
        <v>5</v>
      </c>
      <c r="F42" s="177" t="s">
        <v>5</v>
      </c>
      <c r="G42" s="177" t="s">
        <v>5</v>
      </c>
      <c r="H42" s="159" t="s">
        <v>5</v>
      </c>
      <c r="I42" s="160" t="s">
        <v>5</v>
      </c>
      <c r="J42" s="177" t="s">
        <v>5</v>
      </c>
      <c r="K42" s="159" t="s">
        <v>5</v>
      </c>
      <c r="L42" s="160" t="s">
        <v>5</v>
      </c>
      <c r="M42" s="177" t="s">
        <v>5</v>
      </c>
      <c r="N42" s="159" t="s">
        <v>1</v>
      </c>
      <c r="O42" s="159" t="s">
        <v>1</v>
      </c>
      <c r="P42" s="159" t="s">
        <v>1</v>
      </c>
      <c r="Q42" s="159" t="s">
        <v>5</v>
      </c>
      <c r="R42" s="160" t="s">
        <v>5</v>
      </c>
      <c r="S42" s="159" t="s">
        <v>5</v>
      </c>
      <c r="T42" s="160" t="s">
        <v>5</v>
      </c>
      <c r="U42" s="177" t="s">
        <v>5</v>
      </c>
      <c r="V42" s="177" t="s">
        <v>5</v>
      </c>
      <c r="W42" s="177" t="s">
        <v>1</v>
      </c>
      <c r="X42" s="177" t="s">
        <v>5</v>
      </c>
      <c r="Y42" s="177" t="s">
        <v>5</v>
      </c>
      <c r="Z42" s="177" t="s">
        <v>5</v>
      </c>
      <c r="AA42" s="177" t="s">
        <v>5</v>
      </c>
      <c r="AB42" s="177" t="s">
        <v>5</v>
      </c>
      <c r="AC42" s="177" t="s">
        <v>5</v>
      </c>
      <c r="AD42" s="177" t="str">
        <f t="shared" si="22"/>
        <v>No</v>
      </c>
      <c r="AE42" s="177" t="s">
        <v>5</v>
      </c>
      <c r="AF42" s="177" t="s">
        <v>5</v>
      </c>
      <c r="AG42" s="177" t="s">
        <v>1</v>
      </c>
      <c r="AH42" s="177" t="s">
        <v>5</v>
      </c>
      <c r="AI42" s="177" t="s">
        <v>5</v>
      </c>
      <c r="AJ42" s="177" t="s">
        <v>5</v>
      </c>
      <c r="AK42" s="177" t="str">
        <f t="shared" si="20"/>
        <v>No</v>
      </c>
      <c r="AL42" s="177" t="s">
        <v>5</v>
      </c>
      <c r="AM42" s="177" t="s">
        <v>5</v>
      </c>
      <c r="AN42" s="177" t="s">
        <v>5</v>
      </c>
      <c r="AO42" s="159" t="str">
        <f t="shared" si="21"/>
        <v>No</v>
      </c>
      <c r="AP42" s="159" t="s">
        <v>5</v>
      </c>
      <c r="AQ42" s="159" t="s">
        <v>1</v>
      </c>
      <c r="AR42" s="177" t="s">
        <v>5</v>
      </c>
      <c r="AS42" s="177" t="s">
        <v>5</v>
      </c>
      <c r="AT42" s="177" t="s">
        <v>5</v>
      </c>
      <c r="AU42" s="177" t="s">
        <v>5</v>
      </c>
      <c r="AV42" s="177" t="s">
        <v>5</v>
      </c>
      <c r="AW42" s="159" t="s">
        <v>1</v>
      </c>
      <c r="AX42" s="160" t="s">
        <v>5</v>
      </c>
      <c r="AY42" s="177" t="s">
        <v>5</v>
      </c>
      <c r="AZ42" s="177" t="s">
        <v>5</v>
      </c>
      <c r="BA42" s="177" t="s">
        <v>5</v>
      </c>
      <c r="BB42" s="159" t="s">
        <v>1</v>
      </c>
      <c r="BC42" s="177" t="s">
        <v>5</v>
      </c>
      <c r="BD42" s="177" t="s">
        <v>5</v>
      </c>
      <c r="BE42" s="177" t="s">
        <v>1</v>
      </c>
      <c r="BF42" s="177" t="s">
        <v>5</v>
      </c>
    </row>
    <row r="43" spans="1:58" ht="13.5" customHeight="1" x14ac:dyDescent="0.35">
      <c r="A43" s="250"/>
      <c r="B43" s="123" t="str">
        <f>IF(api_version=2,"companyRegistrationDate","CompanyRegistrationDate")</f>
        <v>companyRegistrationDate</v>
      </c>
      <c r="D43" s="177" t="s">
        <v>1</v>
      </c>
      <c r="E43" s="177" t="s">
        <v>1</v>
      </c>
      <c r="F43" s="177" t="s">
        <v>1</v>
      </c>
      <c r="G43" s="177" t="s">
        <v>1</v>
      </c>
      <c r="H43" s="159" t="s">
        <v>1</v>
      </c>
      <c r="I43" s="160" t="s">
        <v>5</v>
      </c>
      <c r="J43" s="177" t="s">
        <v>1</v>
      </c>
      <c r="K43" s="159" t="s">
        <v>1</v>
      </c>
      <c r="L43" s="160" t="str">
        <f>IF(api_version=2,"Yes","No")</f>
        <v>Yes</v>
      </c>
      <c r="M43" s="177" t="s">
        <v>1</v>
      </c>
      <c r="N43" s="159" t="s">
        <v>1</v>
      </c>
      <c r="O43" s="159" t="s">
        <v>1</v>
      </c>
      <c r="P43" s="159" t="s">
        <v>1</v>
      </c>
      <c r="Q43" s="159" t="s">
        <v>1</v>
      </c>
      <c r="R43" s="160" t="s">
        <v>1</v>
      </c>
      <c r="S43" s="159" t="s">
        <v>1</v>
      </c>
      <c r="T43" s="160" t="s">
        <v>5</v>
      </c>
      <c r="U43" s="177" t="s">
        <v>1</v>
      </c>
      <c r="V43" s="177" t="s">
        <v>1</v>
      </c>
      <c r="W43" s="177" t="s">
        <v>1</v>
      </c>
      <c r="X43" s="177" t="s">
        <v>1</v>
      </c>
      <c r="Y43" s="177" t="s">
        <v>1</v>
      </c>
      <c r="Z43" s="177" t="s">
        <v>1</v>
      </c>
      <c r="AA43" s="177" t="s">
        <v>1</v>
      </c>
      <c r="AB43" s="177" t="s">
        <v>1</v>
      </c>
      <c r="AC43" s="177" t="s">
        <v>1</v>
      </c>
      <c r="AD43" s="177" t="str">
        <f t="shared" si="22"/>
        <v>Yes</v>
      </c>
      <c r="AE43" s="177" t="s">
        <v>1</v>
      </c>
      <c r="AF43" s="177" t="s">
        <v>1</v>
      </c>
      <c r="AG43" s="177" t="s">
        <v>1</v>
      </c>
      <c r="AH43" s="177" t="s">
        <v>1</v>
      </c>
      <c r="AI43" s="177" t="s">
        <v>1</v>
      </c>
      <c r="AJ43" s="177" t="s">
        <v>1</v>
      </c>
      <c r="AK43" s="177" t="str">
        <f t="shared" si="20"/>
        <v>Yes</v>
      </c>
      <c r="AL43" s="177" t="s">
        <v>1</v>
      </c>
      <c r="AM43" s="208" t="s">
        <v>1</v>
      </c>
      <c r="AN43" s="177" t="s">
        <v>1</v>
      </c>
      <c r="AO43" s="159" t="str">
        <f t="shared" si="21"/>
        <v>Yes</v>
      </c>
      <c r="AP43" s="159" t="s">
        <v>1</v>
      </c>
      <c r="AQ43" s="159" t="s">
        <v>1</v>
      </c>
      <c r="AR43" s="177" t="s">
        <v>1</v>
      </c>
      <c r="AS43" s="177" t="s">
        <v>1</v>
      </c>
      <c r="AT43" s="177" t="s">
        <v>1</v>
      </c>
      <c r="AU43" s="177" t="s">
        <v>1</v>
      </c>
      <c r="AV43" s="177" t="s">
        <v>1</v>
      </c>
      <c r="AW43" s="159" t="s">
        <v>1</v>
      </c>
      <c r="AX43" s="160" t="s">
        <v>1</v>
      </c>
      <c r="AY43" s="177" t="s">
        <v>1</v>
      </c>
      <c r="AZ43" s="177" t="s">
        <v>1</v>
      </c>
      <c r="BA43" s="177" t="s">
        <v>1</v>
      </c>
      <c r="BB43" s="159" t="s">
        <v>1</v>
      </c>
      <c r="BC43" s="177" t="s">
        <v>1</v>
      </c>
      <c r="BD43" s="177" t="s">
        <v>1</v>
      </c>
      <c r="BE43" s="177" t="s">
        <v>1</v>
      </c>
      <c r="BF43" s="177" t="s">
        <v>5</v>
      </c>
    </row>
    <row r="44" spans="1:58" ht="14.5" x14ac:dyDescent="0.35">
      <c r="A44" s="250"/>
      <c r="B44" s="123" t="str">
        <f>IF(api_version=2,"operationsStartDate","operationsStartDate")</f>
        <v>operationsStartDate</v>
      </c>
      <c r="D44" s="177" t="s">
        <v>1</v>
      </c>
      <c r="E44" s="177" t="s">
        <v>1</v>
      </c>
      <c r="F44" s="177" t="s">
        <v>1</v>
      </c>
      <c r="G44" s="177" t="s">
        <v>1</v>
      </c>
      <c r="H44" s="159" t="s">
        <v>5</v>
      </c>
      <c r="I44" s="160" t="s">
        <v>1</v>
      </c>
      <c r="J44" s="177" t="s">
        <v>1</v>
      </c>
      <c r="K44" s="159" t="s">
        <v>1</v>
      </c>
      <c r="L44" s="160" t="s">
        <v>5</v>
      </c>
      <c r="M44" s="177" t="s">
        <v>5</v>
      </c>
      <c r="N44" s="159" t="s">
        <v>1</v>
      </c>
      <c r="O44" s="159" t="s">
        <v>1</v>
      </c>
      <c r="P44" s="159" t="s">
        <v>1</v>
      </c>
      <c r="Q44" s="159" t="s">
        <v>5</v>
      </c>
      <c r="R44" s="160" t="s">
        <v>5</v>
      </c>
      <c r="S44" s="159" t="s">
        <v>5</v>
      </c>
      <c r="T44" s="160" t="s">
        <v>1</v>
      </c>
      <c r="U44" s="177" t="s">
        <v>1</v>
      </c>
      <c r="V44" s="177" t="s">
        <v>1</v>
      </c>
      <c r="W44" s="177" t="s">
        <v>1</v>
      </c>
      <c r="X44" s="177" t="s">
        <v>5</v>
      </c>
      <c r="Y44" s="177" t="s">
        <v>1</v>
      </c>
      <c r="Z44" s="177" t="s">
        <v>1</v>
      </c>
      <c r="AA44" s="177" t="s">
        <v>1</v>
      </c>
      <c r="AB44" s="177" t="s">
        <v>1</v>
      </c>
      <c r="AC44" s="177" t="s">
        <v>1</v>
      </c>
      <c r="AD44" s="177" t="str">
        <f t="shared" si="22"/>
        <v>Yes</v>
      </c>
      <c r="AE44" s="177" t="s">
        <v>1</v>
      </c>
      <c r="AF44" s="177" t="s">
        <v>5</v>
      </c>
      <c r="AG44" s="177" t="s">
        <v>1</v>
      </c>
      <c r="AH44" s="177" t="s">
        <v>1</v>
      </c>
      <c r="AI44" s="177" t="s">
        <v>1</v>
      </c>
      <c r="AJ44" s="177" t="s">
        <v>1</v>
      </c>
      <c r="AK44" s="177" t="str">
        <f t="shared" ref="AK44:AK61" si="23">AJ44</f>
        <v>Yes</v>
      </c>
      <c r="AL44" s="177" t="s">
        <v>1</v>
      </c>
      <c r="AM44" s="177" t="s">
        <v>1</v>
      </c>
      <c r="AN44" s="177" t="s">
        <v>5</v>
      </c>
      <c r="AO44" s="159" t="str">
        <f t="shared" si="21"/>
        <v>Yes</v>
      </c>
      <c r="AP44" s="159" t="s">
        <v>1</v>
      </c>
      <c r="AQ44" s="159" t="s">
        <v>1</v>
      </c>
      <c r="AR44" s="177" t="s">
        <v>1</v>
      </c>
      <c r="AS44" s="177" t="s">
        <v>5</v>
      </c>
      <c r="AT44" s="177" t="s">
        <v>5</v>
      </c>
      <c r="AU44" s="177" t="s">
        <v>1</v>
      </c>
      <c r="AV44" s="177" t="s">
        <v>5</v>
      </c>
      <c r="AW44" s="159" t="s">
        <v>5</v>
      </c>
      <c r="AX44" s="160" t="s">
        <v>5</v>
      </c>
      <c r="AY44" s="177" t="s">
        <v>5</v>
      </c>
      <c r="AZ44" s="177" t="s">
        <v>5</v>
      </c>
      <c r="BA44" s="208" t="s">
        <v>1</v>
      </c>
      <c r="BB44" s="209" t="s">
        <v>1</v>
      </c>
      <c r="BC44" s="177" t="s">
        <v>5</v>
      </c>
      <c r="BD44" s="177" t="s">
        <v>1</v>
      </c>
      <c r="BE44" s="177" t="s">
        <v>5</v>
      </c>
      <c r="BF44" s="177" t="s">
        <v>5</v>
      </c>
    </row>
    <row r="45" spans="1:58" ht="14.5" x14ac:dyDescent="0.35">
      <c r="A45" s="250"/>
      <c r="B45" s="123" t="str">
        <f>IF(api_version=2,"commercialCourt","CommercialCourt")</f>
        <v>commercialCourt</v>
      </c>
      <c r="D45" s="177" t="s">
        <v>5</v>
      </c>
      <c r="E45" s="177" t="s">
        <v>5</v>
      </c>
      <c r="F45" s="177" t="s">
        <v>5</v>
      </c>
      <c r="G45" s="177" t="s">
        <v>1</v>
      </c>
      <c r="H45" s="159" t="s">
        <v>5</v>
      </c>
      <c r="I45" s="160" t="s">
        <v>5</v>
      </c>
      <c r="J45" s="177" t="s">
        <v>5</v>
      </c>
      <c r="K45" s="159" t="s">
        <v>5</v>
      </c>
      <c r="L45" s="160" t="s">
        <v>5</v>
      </c>
      <c r="M45" s="177" t="s">
        <v>5</v>
      </c>
      <c r="N45" s="159" t="s">
        <v>5</v>
      </c>
      <c r="O45" s="159" t="s">
        <v>5</v>
      </c>
      <c r="P45" s="159" t="s">
        <v>5</v>
      </c>
      <c r="Q45" s="159" t="s">
        <v>5</v>
      </c>
      <c r="R45" s="160" t="s">
        <v>5</v>
      </c>
      <c r="S45" s="159" t="s">
        <v>5</v>
      </c>
      <c r="T45" s="160" t="s">
        <v>5</v>
      </c>
      <c r="U45" s="177" t="s">
        <v>1</v>
      </c>
      <c r="V45" s="177" t="s">
        <v>5</v>
      </c>
      <c r="W45" s="177" t="s">
        <v>5</v>
      </c>
      <c r="X45" s="177" t="s">
        <v>5</v>
      </c>
      <c r="Y45" s="177" t="s">
        <v>1</v>
      </c>
      <c r="Z45" s="177" t="s">
        <v>5</v>
      </c>
      <c r="AA45" s="177" t="s">
        <v>5</v>
      </c>
      <c r="AB45" s="177" t="s">
        <v>5</v>
      </c>
      <c r="AC45" s="177" t="s">
        <v>5</v>
      </c>
      <c r="AD45" s="177" t="str">
        <f t="shared" si="22"/>
        <v>No</v>
      </c>
      <c r="AE45" s="177" t="s">
        <v>1</v>
      </c>
      <c r="AF45" s="177" t="s">
        <v>5</v>
      </c>
      <c r="AG45" s="177" t="s">
        <v>1</v>
      </c>
      <c r="AH45" s="177" t="s">
        <v>5</v>
      </c>
      <c r="AI45" s="177" t="s">
        <v>5</v>
      </c>
      <c r="AJ45" s="177" t="s">
        <v>5</v>
      </c>
      <c r="AK45" s="177" t="str">
        <f t="shared" si="23"/>
        <v>No</v>
      </c>
      <c r="AL45" s="177" t="s">
        <v>5</v>
      </c>
      <c r="AM45" s="177" t="s">
        <v>5</v>
      </c>
      <c r="AN45" s="177" t="s">
        <v>5</v>
      </c>
      <c r="AO45" s="159" t="str">
        <f t="shared" si="21"/>
        <v>No</v>
      </c>
      <c r="AP45" s="159" t="s">
        <v>5</v>
      </c>
      <c r="AQ45" s="159" t="s">
        <v>5</v>
      </c>
      <c r="AR45" s="177" t="s">
        <v>5</v>
      </c>
      <c r="AS45" s="177" t="s">
        <v>5</v>
      </c>
      <c r="AT45" s="177" t="s">
        <v>5</v>
      </c>
      <c r="AU45" s="177" t="s">
        <v>5</v>
      </c>
      <c r="AV45" s="177" t="s">
        <v>5</v>
      </c>
      <c r="AW45" s="159" t="s">
        <v>5</v>
      </c>
      <c r="AX45" s="160" t="s">
        <v>5</v>
      </c>
      <c r="AY45" s="177" t="s">
        <v>5</v>
      </c>
      <c r="AZ45" s="177" t="str">
        <f>IF(api_version=2,"Yes","No")</f>
        <v>Yes</v>
      </c>
      <c r="BA45" s="177" t="s">
        <v>5</v>
      </c>
      <c r="BB45" s="159" t="s">
        <v>5</v>
      </c>
      <c r="BC45" s="177" t="s">
        <v>5</v>
      </c>
      <c r="BD45" s="177" t="s">
        <v>5</v>
      </c>
      <c r="BE45" s="177" t="s">
        <v>5</v>
      </c>
      <c r="BF45" s="177" t="s">
        <v>1</v>
      </c>
    </row>
    <row r="46" spans="1:58" ht="14.5" x14ac:dyDescent="0.35">
      <c r="A46" s="250"/>
      <c r="B46" s="123" t="str">
        <f>IF(api_version=2,"legalForm.commonCode","LegalForm @CommonCode")</f>
        <v>legalForm.commonCode</v>
      </c>
      <c r="C46" s="94" t="s">
        <v>171</v>
      </c>
      <c r="D46" s="177" t="s">
        <v>291</v>
      </c>
      <c r="E46" s="160" t="str">
        <f>IF(api_version=2,"Yes","No")</f>
        <v>Yes</v>
      </c>
      <c r="F46" s="177" t="s">
        <v>5</v>
      </c>
      <c r="G46" s="177" t="s">
        <v>291</v>
      </c>
      <c r="H46" s="159" t="str">
        <f>IF(api_version=2,"No","No")</f>
        <v>No</v>
      </c>
      <c r="I46" s="160" t="str">
        <f>IF(api_version=2,"Yes","No")</f>
        <v>Yes</v>
      </c>
      <c r="J46" s="177" t="s">
        <v>291</v>
      </c>
      <c r="K46" s="159" t="s">
        <v>5</v>
      </c>
      <c r="L46" s="160" t="str">
        <f>IF(api_version=2,"Yes","No")</f>
        <v>Yes</v>
      </c>
      <c r="M46" s="160" t="str">
        <f>IF(api_version=2,"Yes","No")</f>
        <v>Yes</v>
      </c>
      <c r="N46" s="161" t="str">
        <f>IF(api_version=2,"Yes","No")</f>
        <v>Yes</v>
      </c>
      <c r="O46" s="161" t="str">
        <f>IF(api_version=2,"Yes","No")</f>
        <v>Yes</v>
      </c>
      <c r="P46" s="161" t="str">
        <f>IF(api_version=2,"Yes","No")</f>
        <v>Yes</v>
      </c>
      <c r="Q46" s="170" t="str">
        <f>IF(api_version=2,"No","No")</f>
        <v>No</v>
      </c>
      <c r="R46" s="171" t="s">
        <v>291</v>
      </c>
      <c r="S46" s="170" t="str">
        <f>IF(api_version=2,"No","No")</f>
        <v>No</v>
      </c>
      <c r="T46" s="160" t="s">
        <v>1</v>
      </c>
      <c r="U46" s="161" t="str">
        <f>IF(api_version=2,"Yes","No")</f>
        <v>Yes</v>
      </c>
      <c r="V46" s="177" t="s">
        <v>5</v>
      </c>
      <c r="W46" s="177" t="s">
        <v>291</v>
      </c>
      <c r="X46" s="177" t="str">
        <f>IF(api_version=2,"No","No")</f>
        <v>No</v>
      </c>
      <c r="Y46" s="177" t="str">
        <f>IF(api_version=2,"No","No")</f>
        <v>No</v>
      </c>
      <c r="Z46" s="177" t="s">
        <v>291</v>
      </c>
      <c r="AA46" s="177" t="str">
        <f t="shared" ref="AA46:AK47" si="24">IF(api_version=2,"No","No")</f>
        <v>No</v>
      </c>
      <c r="AB46" s="177" t="str">
        <f t="shared" si="24"/>
        <v>No</v>
      </c>
      <c r="AC46" s="177" t="str">
        <f>IF(api_version=2,"Yes","No")</f>
        <v>Yes</v>
      </c>
      <c r="AD46" s="177" t="str">
        <f t="shared" si="22"/>
        <v>No</v>
      </c>
      <c r="AE46" s="177" t="str">
        <f t="shared" si="24"/>
        <v>No</v>
      </c>
      <c r="AF46" s="177" t="str">
        <f t="shared" si="24"/>
        <v>No</v>
      </c>
      <c r="AG46" s="177" t="str">
        <f t="shared" si="24"/>
        <v>No</v>
      </c>
      <c r="AH46" s="177" t="str">
        <f t="shared" si="24"/>
        <v>No</v>
      </c>
      <c r="AI46" s="177" t="str">
        <f t="shared" si="24"/>
        <v>No</v>
      </c>
      <c r="AJ46" s="177" t="str">
        <f t="shared" si="24"/>
        <v>No</v>
      </c>
      <c r="AK46" s="177" t="str">
        <f t="shared" si="24"/>
        <v>No</v>
      </c>
      <c r="AL46" s="177" t="s">
        <v>291</v>
      </c>
      <c r="AM46" s="177" t="str">
        <f t="shared" ref="AM46:AU47" si="25">IF(api_version=2,"No","No")</f>
        <v>No</v>
      </c>
      <c r="AN46" s="177" t="s">
        <v>1</v>
      </c>
      <c r="AO46" s="177" t="str">
        <f t="shared" si="25"/>
        <v>No</v>
      </c>
      <c r="AP46" s="177" t="str">
        <f t="shared" si="25"/>
        <v>No</v>
      </c>
      <c r="AQ46" s="160" t="str">
        <f>IF(api_version=2,"Yes","No")</f>
        <v>Yes</v>
      </c>
      <c r="AR46" s="177" t="str">
        <f t="shared" si="25"/>
        <v>No</v>
      </c>
      <c r="AS46" s="160" t="str">
        <f>IF(api_version=2,"Yes","No")</f>
        <v>Yes</v>
      </c>
      <c r="AT46" s="177" t="str">
        <f t="shared" si="25"/>
        <v>No</v>
      </c>
      <c r="AU46" s="177" t="str">
        <f t="shared" si="25"/>
        <v>No</v>
      </c>
      <c r="AV46" s="177" t="str">
        <f>IF(api_version=2,"No","No")</f>
        <v>No</v>
      </c>
      <c r="AW46" s="159" t="s">
        <v>1</v>
      </c>
      <c r="AX46" s="160" t="s">
        <v>1</v>
      </c>
      <c r="AY46" s="177" t="str">
        <f>IF(api_version=2,"No","No")</f>
        <v>No</v>
      </c>
      <c r="AZ46" s="177" t="str">
        <f>IF(api_version=2,"No","No")</f>
        <v>No</v>
      </c>
      <c r="BA46" s="177" t="s">
        <v>291</v>
      </c>
      <c r="BB46" s="177" t="str">
        <f>IF(api_version=2,"No","No")</f>
        <v>No</v>
      </c>
      <c r="BC46" s="177" t="str">
        <f>IF(api_version=2,"No","No")</f>
        <v>No</v>
      </c>
      <c r="BD46" s="177" t="str">
        <f>IF(api_version=2,"No","No")</f>
        <v>No</v>
      </c>
      <c r="BE46" s="177" t="s">
        <v>291</v>
      </c>
      <c r="BF46" s="177" t="str">
        <f>IF(api_version=2,"No","No")</f>
        <v>No</v>
      </c>
    </row>
    <row r="47" spans="1:58" ht="14.5" x14ac:dyDescent="0.35">
      <c r="A47" s="250"/>
      <c r="B47" s="123" t="str">
        <f>IF(api_version=2,"legalForm.providerCode","LegalForm @ProviderCode")</f>
        <v>legalForm.providerCode</v>
      </c>
      <c r="D47" s="177" t="s">
        <v>5</v>
      </c>
      <c r="E47" s="177" t="s">
        <v>1</v>
      </c>
      <c r="F47" s="177" t="s">
        <v>5</v>
      </c>
      <c r="G47" s="177" t="str">
        <f>IF(api_version=2,"Yes","No")</f>
        <v>Yes</v>
      </c>
      <c r="H47" s="159" t="s">
        <v>5</v>
      </c>
      <c r="I47" s="160" t="s">
        <v>5</v>
      </c>
      <c r="J47" s="177" t="str">
        <f>IF(api_version=2,"Yes","No")</f>
        <v>Yes</v>
      </c>
      <c r="K47" s="159" t="s">
        <v>5</v>
      </c>
      <c r="L47" s="160" t="s">
        <v>5</v>
      </c>
      <c r="M47" s="177" t="s">
        <v>1</v>
      </c>
      <c r="N47" s="159" t="str">
        <f>IF(api_version=2,"Yes","")</f>
        <v>Yes</v>
      </c>
      <c r="O47" s="159" t="str">
        <f>IF(api_version=2,"Yes","")</f>
        <v>Yes</v>
      </c>
      <c r="P47" s="159" t="str">
        <f>IF(api_version=2,"Yes","")</f>
        <v>Yes</v>
      </c>
      <c r="Q47" s="159" t="s">
        <v>1</v>
      </c>
      <c r="R47" s="160" t="s">
        <v>1</v>
      </c>
      <c r="S47" s="159" t="s">
        <v>5</v>
      </c>
      <c r="T47" s="160" t="s">
        <v>5</v>
      </c>
      <c r="U47" s="177" t="s">
        <v>5</v>
      </c>
      <c r="V47" s="177" t="s">
        <v>5</v>
      </c>
      <c r="W47" s="177" t="s">
        <v>1</v>
      </c>
      <c r="X47" s="177" t="s">
        <v>5</v>
      </c>
      <c r="Y47" s="177" t="s">
        <v>5</v>
      </c>
      <c r="Z47" s="177" t="s">
        <v>5</v>
      </c>
      <c r="AA47" s="177" t="s">
        <v>5</v>
      </c>
      <c r="AB47" s="177" t="s">
        <v>1</v>
      </c>
      <c r="AC47" s="177" t="s">
        <v>5</v>
      </c>
      <c r="AD47" s="177" t="str">
        <f t="shared" si="22"/>
        <v>No</v>
      </c>
      <c r="AE47" s="177" t="s">
        <v>5</v>
      </c>
      <c r="AF47" s="177" t="s">
        <v>5</v>
      </c>
      <c r="AG47" s="177" t="s">
        <v>5</v>
      </c>
      <c r="AH47" s="177" t="s">
        <v>5</v>
      </c>
      <c r="AI47" s="177" t="str">
        <f t="shared" si="24"/>
        <v>No</v>
      </c>
      <c r="AJ47" s="177" t="str">
        <f t="shared" si="24"/>
        <v>No</v>
      </c>
      <c r="AK47" s="177" t="str">
        <f t="shared" si="23"/>
        <v>No</v>
      </c>
      <c r="AL47" s="177" t="s">
        <v>1</v>
      </c>
      <c r="AM47" s="177" t="s">
        <v>1</v>
      </c>
      <c r="AN47" s="177" t="s">
        <v>1</v>
      </c>
      <c r="AO47" s="159" t="str">
        <f>AH47</f>
        <v>No</v>
      </c>
      <c r="AP47" s="159" t="s">
        <v>1</v>
      </c>
      <c r="AQ47" s="159" t="s">
        <v>1</v>
      </c>
      <c r="AR47" s="177" t="s">
        <v>5</v>
      </c>
      <c r="AS47" s="177" t="s">
        <v>1</v>
      </c>
      <c r="AT47" s="177" t="str">
        <f t="shared" si="25"/>
        <v>No</v>
      </c>
      <c r="AU47" s="177" t="s">
        <v>5</v>
      </c>
      <c r="AV47" s="177" t="s">
        <v>1</v>
      </c>
      <c r="AW47" s="159" t="s">
        <v>1</v>
      </c>
      <c r="AX47" s="160" t="s">
        <v>1</v>
      </c>
      <c r="AY47" s="177" t="s">
        <v>5</v>
      </c>
      <c r="AZ47" s="177" t="s">
        <v>5</v>
      </c>
      <c r="BA47" s="177" t="s">
        <v>1</v>
      </c>
      <c r="BB47" s="159" t="s">
        <v>5</v>
      </c>
      <c r="BC47" s="177" t="str">
        <f t="shared" ref="BC47" si="26">IF(api_version=2,"No","No")</f>
        <v>No</v>
      </c>
      <c r="BD47" s="177" t="s">
        <v>5</v>
      </c>
      <c r="BE47" s="177" t="s">
        <v>1</v>
      </c>
      <c r="BF47" s="177" t="s">
        <v>5</v>
      </c>
    </row>
    <row r="48" spans="1:58" ht="14.5" x14ac:dyDescent="0.35">
      <c r="A48" s="250"/>
      <c r="B48" s="123" t="str">
        <f>IF(api_version=2,"legalForm.description","LegalForm")</f>
        <v>legalForm.description</v>
      </c>
      <c r="D48" s="177" t="s">
        <v>1</v>
      </c>
      <c r="E48" s="177" t="s">
        <v>1</v>
      </c>
      <c r="F48" s="177" t="s">
        <v>1</v>
      </c>
      <c r="G48" s="177" t="s">
        <v>1</v>
      </c>
      <c r="H48" s="159" t="s">
        <v>1</v>
      </c>
      <c r="I48" s="160" t="str">
        <f>IF(api_version=2,"Yes","No")</f>
        <v>Yes</v>
      </c>
      <c r="J48" s="177" t="s">
        <v>1</v>
      </c>
      <c r="K48" s="159" t="s">
        <v>1</v>
      </c>
      <c r="L48" s="160" t="str">
        <f>IF(api_version=2,"Yes","No")</f>
        <v>Yes</v>
      </c>
      <c r="M48" s="177" t="s">
        <v>1</v>
      </c>
      <c r="N48" s="159" t="s">
        <v>1</v>
      </c>
      <c r="O48" s="159" t="s">
        <v>1</v>
      </c>
      <c r="P48" s="159" t="s">
        <v>1</v>
      </c>
      <c r="Q48" s="159" t="s">
        <v>1</v>
      </c>
      <c r="R48" s="160" t="s">
        <v>1</v>
      </c>
      <c r="S48" s="159" t="s">
        <v>1</v>
      </c>
      <c r="T48" s="160" t="s">
        <v>1</v>
      </c>
      <c r="U48" s="177" t="s">
        <v>1</v>
      </c>
      <c r="V48" s="177" t="s">
        <v>1</v>
      </c>
      <c r="W48" s="177" t="s">
        <v>1</v>
      </c>
      <c r="X48" s="177" t="s">
        <v>1</v>
      </c>
      <c r="Y48" s="177" t="s">
        <v>1</v>
      </c>
      <c r="Z48" s="177" t="s">
        <v>1</v>
      </c>
      <c r="AA48" s="177" t="s">
        <v>1</v>
      </c>
      <c r="AB48" s="177" t="s">
        <v>1</v>
      </c>
      <c r="AC48" s="177" t="s">
        <v>1</v>
      </c>
      <c r="AD48" s="177" t="str">
        <f t="shared" si="22"/>
        <v>Yes</v>
      </c>
      <c r="AE48" s="177" t="s">
        <v>1</v>
      </c>
      <c r="AF48" s="177" t="s">
        <v>1</v>
      </c>
      <c r="AG48" s="177" t="s">
        <v>1</v>
      </c>
      <c r="AH48" s="177" t="s">
        <v>1</v>
      </c>
      <c r="AI48" s="177" t="s">
        <v>1</v>
      </c>
      <c r="AJ48" s="177" t="s">
        <v>1</v>
      </c>
      <c r="AK48" s="177" t="str">
        <f>AJ48</f>
        <v>Yes</v>
      </c>
      <c r="AL48" s="177" t="s">
        <v>1</v>
      </c>
      <c r="AM48" s="177" t="s">
        <v>1</v>
      </c>
      <c r="AN48" s="177" t="s">
        <v>1</v>
      </c>
      <c r="AO48" s="159" t="str">
        <f>AH48</f>
        <v>Yes</v>
      </c>
      <c r="AP48" s="159" t="s">
        <v>1</v>
      </c>
      <c r="AQ48" s="159" t="s">
        <v>1</v>
      </c>
      <c r="AR48" s="177" t="s">
        <v>1</v>
      </c>
      <c r="AS48" s="177" t="s">
        <v>1</v>
      </c>
      <c r="AT48" s="177" t="s">
        <v>1</v>
      </c>
      <c r="AU48" s="177" t="s">
        <v>1</v>
      </c>
      <c r="AV48" s="177" t="s">
        <v>1</v>
      </c>
      <c r="AW48" s="159" t="s">
        <v>1</v>
      </c>
      <c r="AX48" s="160" t="s">
        <v>1</v>
      </c>
      <c r="AY48" s="177" t="s">
        <v>1</v>
      </c>
      <c r="AZ48" s="177" t="s">
        <v>1</v>
      </c>
      <c r="BA48" s="177" t="s">
        <v>1</v>
      </c>
      <c r="BB48" s="159" t="s">
        <v>1</v>
      </c>
      <c r="BC48" s="177" t="s">
        <v>1</v>
      </c>
      <c r="BD48" s="177" t="s">
        <v>1</v>
      </c>
      <c r="BE48" s="177" t="s">
        <v>1</v>
      </c>
      <c r="BF48" s="177" t="s">
        <v>5</v>
      </c>
    </row>
    <row r="49" spans="1:58" ht="14.5" x14ac:dyDescent="0.35">
      <c r="A49" s="250"/>
      <c r="B49" s="123" t="str">
        <f>IF(api_version=2,"ownershipType","TypeofOwnership")</f>
        <v>ownershipType</v>
      </c>
      <c r="D49" s="177" t="s">
        <v>5</v>
      </c>
      <c r="E49" s="177" t="s">
        <v>5</v>
      </c>
      <c r="F49" s="177" t="s">
        <v>5</v>
      </c>
      <c r="G49" s="177" t="s">
        <v>5</v>
      </c>
      <c r="H49" s="159" t="s">
        <v>5</v>
      </c>
      <c r="I49" s="160" t="s">
        <v>5</v>
      </c>
      <c r="J49" s="177" t="s">
        <v>5</v>
      </c>
      <c r="K49" s="159" t="str">
        <f>IF(api_version=2,"Yes","No")</f>
        <v>Yes</v>
      </c>
      <c r="L49" s="160" t="s">
        <v>5</v>
      </c>
      <c r="M49" s="177" t="s">
        <v>5</v>
      </c>
      <c r="N49" s="159" t="s">
        <v>5</v>
      </c>
      <c r="O49" s="159" t="s">
        <v>5</v>
      </c>
      <c r="P49" s="159" t="s">
        <v>5</v>
      </c>
      <c r="Q49" s="159" t="s">
        <v>5</v>
      </c>
      <c r="R49" s="160" t="s">
        <v>5</v>
      </c>
      <c r="S49" s="159" t="str">
        <f>IF(api_version=2,"Yes","No")</f>
        <v>Yes</v>
      </c>
      <c r="T49" s="160" t="s">
        <v>5</v>
      </c>
      <c r="U49" s="177" t="s">
        <v>5</v>
      </c>
      <c r="V49" s="177" t="s">
        <v>5</v>
      </c>
      <c r="W49" s="177" t="s">
        <v>1</v>
      </c>
      <c r="X49" s="177" t="s">
        <v>5</v>
      </c>
      <c r="Y49" s="177" t="s">
        <v>5</v>
      </c>
      <c r="Z49" s="177" t="s">
        <v>5</v>
      </c>
      <c r="AA49" s="177" t="s">
        <v>5</v>
      </c>
      <c r="AB49" s="177" t="s">
        <v>5</v>
      </c>
      <c r="AC49" s="177" t="s">
        <v>5</v>
      </c>
      <c r="AD49" s="177" t="str">
        <f t="shared" si="22"/>
        <v>No</v>
      </c>
      <c r="AE49" s="177" t="s">
        <v>5</v>
      </c>
      <c r="AF49" s="177" t="s">
        <v>1</v>
      </c>
      <c r="AG49" s="177" t="s">
        <v>1</v>
      </c>
      <c r="AH49" s="177" t="s">
        <v>5</v>
      </c>
      <c r="AI49" s="177" t="s">
        <v>5</v>
      </c>
      <c r="AJ49" s="177" t="s">
        <v>5</v>
      </c>
      <c r="AK49" s="177" t="str">
        <f t="shared" si="23"/>
        <v>No</v>
      </c>
      <c r="AL49" s="177" t="s">
        <v>1</v>
      </c>
      <c r="AM49" s="177" t="s">
        <v>5</v>
      </c>
      <c r="AN49" s="177" t="s">
        <v>5</v>
      </c>
      <c r="AO49" s="159" t="str">
        <f>AH49</f>
        <v>No</v>
      </c>
      <c r="AP49" s="159" t="s">
        <v>5</v>
      </c>
      <c r="AQ49" s="159" t="s">
        <v>5</v>
      </c>
      <c r="AR49" s="177" t="s">
        <v>1</v>
      </c>
      <c r="AS49" s="177" t="s">
        <v>5</v>
      </c>
      <c r="AT49" s="177" t="s">
        <v>1</v>
      </c>
      <c r="AU49" s="177" t="s">
        <v>5</v>
      </c>
      <c r="AV49" s="177" t="s">
        <v>5</v>
      </c>
      <c r="AW49" s="159" t="s">
        <v>5</v>
      </c>
      <c r="AX49" s="160" t="s">
        <v>5</v>
      </c>
      <c r="AY49" s="177" t="s">
        <v>5</v>
      </c>
      <c r="AZ49" s="177" t="s">
        <v>5</v>
      </c>
      <c r="BA49" s="177" t="s">
        <v>5</v>
      </c>
      <c r="BB49" s="159" t="s">
        <v>5</v>
      </c>
      <c r="BC49" s="177" t="s">
        <v>5</v>
      </c>
      <c r="BD49" s="177" t="s">
        <v>5</v>
      </c>
      <c r="BE49" s="177" t="s">
        <v>5</v>
      </c>
      <c r="BF49" s="177" t="s">
        <v>1</v>
      </c>
    </row>
    <row r="50" spans="1:58" ht="14.5" x14ac:dyDescent="0.35">
      <c r="A50" s="250"/>
      <c r="B50" s="123" t="str">
        <f>IF(api_version=2,"companyStatus.status","CompanyStatus @Code")</f>
        <v>companyStatus.status</v>
      </c>
      <c r="D50" s="177" t="s">
        <v>1</v>
      </c>
      <c r="E50" s="177" t="s">
        <v>1</v>
      </c>
      <c r="F50" s="177" t="s">
        <v>1</v>
      </c>
      <c r="G50" s="177" t="s">
        <v>1</v>
      </c>
      <c r="H50" s="159" t="s">
        <v>1</v>
      </c>
      <c r="I50" s="160" t="s">
        <v>1</v>
      </c>
      <c r="J50" s="177" t="s">
        <v>1</v>
      </c>
      <c r="K50" s="159" t="s">
        <v>1</v>
      </c>
      <c r="L50" s="160" t="str">
        <f>IF(api_version=2,"Yes","No")</f>
        <v>Yes</v>
      </c>
      <c r="M50" s="177" t="s">
        <v>1</v>
      </c>
      <c r="N50" s="159" t="s">
        <v>1</v>
      </c>
      <c r="O50" s="159" t="s">
        <v>1</v>
      </c>
      <c r="P50" s="159" t="s">
        <v>1</v>
      </c>
      <c r="Q50" s="159" t="s">
        <v>1</v>
      </c>
      <c r="R50" s="160" t="s">
        <v>1</v>
      </c>
      <c r="S50" s="159" t="s">
        <v>1</v>
      </c>
      <c r="T50" s="160" t="s">
        <v>1</v>
      </c>
      <c r="U50" s="177" t="s">
        <v>1</v>
      </c>
      <c r="V50" s="177" t="s">
        <v>1</v>
      </c>
      <c r="W50" s="177" t="s">
        <v>1</v>
      </c>
      <c r="X50" s="177" t="s">
        <v>1</v>
      </c>
      <c r="Y50" s="177" t="s">
        <v>1</v>
      </c>
      <c r="Z50" s="177" t="s">
        <v>1</v>
      </c>
      <c r="AA50" s="177" t="s">
        <v>1</v>
      </c>
      <c r="AB50" s="177" t="s">
        <v>1</v>
      </c>
      <c r="AC50" s="177" t="s">
        <v>1</v>
      </c>
      <c r="AD50" s="177" t="str">
        <f t="shared" si="22"/>
        <v>Yes</v>
      </c>
      <c r="AE50" s="177" t="s">
        <v>1</v>
      </c>
      <c r="AF50" s="177" t="s">
        <v>1</v>
      </c>
      <c r="AG50" s="177" t="s">
        <v>1</v>
      </c>
      <c r="AH50" s="177" t="s">
        <v>1</v>
      </c>
      <c r="AI50" s="177" t="s">
        <v>1</v>
      </c>
      <c r="AJ50" s="177" t="s">
        <v>1</v>
      </c>
      <c r="AK50" s="177" t="str">
        <f t="shared" si="23"/>
        <v>Yes</v>
      </c>
      <c r="AL50" s="177" t="s">
        <v>1</v>
      </c>
      <c r="AM50" s="177" t="s">
        <v>1</v>
      </c>
      <c r="AN50" s="177" t="s">
        <v>1</v>
      </c>
      <c r="AO50" s="159" t="str">
        <f>AH50</f>
        <v>Yes</v>
      </c>
      <c r="AP50" s="159" t="s">
        <v>5</v>
      </c>
      <c r="AQ50" s="159" t="s">
        <v>1</v>
      </c>
      <c r="AR50" s="177" t="s">
        <v>1</v>
      </c>
      <c r="AS50" s="177" t="s">
        <v>1</v>
      </c>
      <c r="AT50" s="177" t="s">
        <v>1</v>
      </c>
      <c r="AU50" s="177" t="s">
        <v>1</v>
      </c>
      <c r="AV50" s="177" t="s">
        <v>1</v>
      </c>
      <c r="AW50" s="159" t="s">
        <v>1</v>
      </c>
      <c r="AX50" s="160" t="s">
        <v>1</v>
      </c>
      <c r="AY50" s="177" t="s">
        <v>1</v>
      </c>
      <c r="AZ50" s="177" t="s">
        <v>1</v>
      </c>
      <c r="BA50" s="177" t="s">
        <v>1</v>
      </c>
      <c r="BB50" s="159" t="s">
        <v>1</v>
      </c>
      <c r="BC50" s="177" t="s">
        <v>1</v>
      </c>
      <c r="BD50" s="177" t="s">
        <v>1</v>
      </c>
      <c r="BE50" s="177" t="s">
        <v>1</v>
      </c>
      <c r="BF50" s="177" t="s">
        <v>1</v>
      </c>
    </row>
    <row r="51" spans="1:58" ht="14.5" hidden="1" x14ac:dyDescent="0.35">
      <c r="A51" s="250"/>
      <c r="B51" s="123" t="str">
        <f>IF(api_version=2,"(Company Status) providerStatus","-")</f>
        <v>(Company Status) providerStatus</v>
      </c>
      <c r="C51" s="94" t="s">
        <v>171</v>
      </c>
      <c r="D51" s="177" t="str">
        <f t="shared" ref="D51:J52" si="27">IF(api_version=2,"No","No")</f>
        <v>No</v>
      </c>
      <c r="E51" s="177" t="str">
        <f t="shared" si="27"/>
        <v>No</v>
      </c>
      <c r="F51" s="177" t="str">
        <f t="shared" si="27"/>
        <v>No</v>
      </c>
      <c r="G51" s="177" t="str">
        <f t="shared" si="27"/>
        <v>No</v>
      </c>
      <c r="H51" s="159" t="str">
        <f t="shared" si="27"/>
        <v>No</v>
      </c>
      <c r="I51" s="160" t="str">
        <f t="shared" si="27"/>
        <v>No</v>
      </c>
      <c r="J51" s="177" t="str">
        <f t="shared" si="27"/>
        <v>No</v>
      </c>
      <c r="K51" s="159" t="str">
        <f>IF(api_version=2,"tbc","-")</f>
        <v>tbc</v>
      </c>
      <c r="L51" s="160" t="str">
        <f>IF(api_version=2,"tbc","-")</f>
        <v>tbc</v>
      </c>
      <c r="M51" s="177" t="str">
        <f t="shared" ref="M51:R52" si="28">IF(api_version=2,"No","No")</f>
        <v>No</v>
      </c>
      <c r="N51" s="159" t="str">
        <f t="shared" si="28"/>
        <v>No</v>
      </c>
      <c r="O51" s="159" t="str">
        <f t="shared" si="28"/>
        <v>No</v>
      </c>
      <c r="P51" s="159" t="str">
        <f t="shared" si="28"/>
        <v>No</v>
      </c>
      <c r="Q51" s="159" t="str">
        <f t="shared" si="28"/>
        <v>No</v>
      </c>
      <c r="R51" s="160" t="str">
        <f t="shared" si="28"/>
        <v>No</v>
      </c>
      <c r="S51" s="159" t="str">
        <f>IF(api_version=2,"tbc","-")</f>
        <v>tbc</v>
      </c>
      <c r="T51" s="160" t="str">
        <f>IF(api_version=2,"tbc","-")</f>
        <v>tbc</v>
      </c>
      <c r="U51" s="177" t="str">
        <f t="shared" ref="U51:BF52" si="29">IF(api_version=2,"No","No")</f>
        <v>No</v>
      </c>
      <c r="V51" s="177" t="str">
        <f t="shared" si="29"/>
        <v>No</v>
      </c>
      <c r="W51" s="177" t="str">
        <f t="shared" si="29"/>
        <v>No</v>
      </c>
      <c r="X51" s="177" t="str">
        <f t="shared" si="29"/>
        <v>No</v>
      </c>
      <c r="Y51" s="177" t="str">
        <f t="shared" si="29"/>
        <v>No</v>
      </c>
      <c r="Z51" s="177" t="str">
        <f t="shared" si="29"/>
        <v>No</v>
      </c>
      <c r="AA51" s="177" t="str">
        <f t="shared" si="29"/>
        <v>No</v>
      </c>
      <c r="AB51" s="177" t="str">
        <f t="shared" si="29"/>
        <v>No</v>
      </c>
      <c r="AC51" s="177" t="str">
        <f t="shared" si="29"/>
        <v>No</v>
      </c>
      <c r="AD51" s="177" t="str">
        <f t="shared" si="22"/>
        <v>No</v>
      </c>
      <c r="AE51" s="177" t="str">
        <f t="shared" si="29"/>
        <v>No</v>
      </c>
      <c r="AF51" s="177" t="str">
        <f t="shared" si="29"/>
        <v>No</v>
      </c>
      <c r="AG51" s="177" t="str">
        <f t="shared" si="29"/>
        <v>No</v>
      </c>
      <c r="AH51" s="177" t="str">
        <f t="shared" si="29"/>
        <v>No</v>
      </c>
      <c r="AI51" s="177" t="str">
        <f t="shared" si="29"/>
        <v>No</v>
      </c>
      <c r="AJ51" s="177" t="str">
        <f t="shared" si="29"/>
        <v>No</v>
      </c>
      <c r="AK51" s="177" t="str">
        <f t="shared" si="29"/>
        <v>No</v>
      </c>
      <c r="AL51" s="177" t="str">
        <f t="shared" si="29"/>
        <v>No</v>
      </c>
      <c r="AM51" s="177" t="str">
        <f t="shared" si="29"/>
        <v>No</v>
      </c>
      <c r="AN51" s="177" t="str">
        <f t="shared" si="29"/>
        <v>No</v>
      </c>
      <c r="AO51" s="177" t="str">
        <f t="shared" si="29"/>
        <v>No</v>
      </c>
      <c r="AP51" s="177" t="str">
        <f t="shared" si="29"/>
        <v>No</v>
      </c>
      <c r="AQ51" s="177" t="str">
        <f t="shared" si="29"/>
        <v>No</v>
      </c>
      <c r="AR51" s="177" t="str">
        <f t="shared" si="29"/>
        <v>No</v>
      </c>
      <c r="AS51" s="177" t="str">
        <f t="shared" si="29"/>
        <v>No</v>
      </c>
      <c r="AT51" s="177" t="str">
        <f t="shared" si="29"/>
        <v>No</v>
      </c>
      <c r="AU51" s="177" t="str">
        <f t="shared" si="29"/>
        <v>No</v>
      </c>
      <c r="AV51" s="177" t="str">
        <f t="shared" si="29"/>
        <v>No</v>
      </c>
      <c r="AW51" s="159" t="str">
        <f t="shared" si="29"/>
        <v>No</v>
      </c>
      <c r="AX51" s="160" t="str">
        <f t="shared" si="29"/>
        <v>No</v>
      </c>
      <c r="AY51" s="177" t="str">
        <f t="shared" si="29"/>
        <v>No</v>
      </c>
      <c r="AZ51" s="177" t="str">
        <f t="shared" si="29"/>
        <v>No</v>
      </c>
      <c r="BA51" s="177" t="str">
        <f t="shared" si="29"/>
        <v>No</v>
      </c>
      <c r="BB51" s="159" t="str">
        <f t="shared" si="29"/>
        <v>No</v>
      </c>
      <c r="BC51" s="177" t="str">
        <f t="shared" si="29"/>
        <v>No</v>
      </c>
      <c r="BD51" s="177" t="str">
        <f t="shared" si="29"/>
        <v>No</v>
      </c>
      <c r="BE51" s="177" t="str">
        <f t="shared" si="29"/>
        <v>No</v>
      </c>
      <c r="BF51" s="177" t="str">
        <f t="shared" si="29"/>
        <v>No</v>
      </c>
    </row>
    <row r="52" spans="1:58" ht="14.5" x14ac:dyDescent="0.35">
      <c r="A52" s="250"/>
      <c r="B52" s="123" t="str">
        <f>IF(api_version=2,"companyStatus.providerStatus","-")</f>
        <v>companyStatus.providerStatus</v>
      </c>
      <c r="D52" s="177" t="s">
        <v>291</v>
      </c>
      <c r="E52" s="177" t="str">
        <f t="shared" si="27"/>
        <v>No</v>
      </c>
      <c r="F52" s="177" t="str">
        <f t="shared" si="27"/>
        <v>No</v>
      </c>
      <c r="G52" s="177" t="str">
        <f>IF(api_version=2,"Yes","No")</f>
        <v>Yes</v>
      </c>
      <c r="H52" s="159" t="str">
        <f t="shared" si="27"/>
        <v>No</v>
      </c>
      <c r="I52" s="160" t="str">
        <f t="shared" si="27"/>
        <v>No</v>
      </c>
      <c r="J52" s="177" t="str">
        <f t="shared" si="27"/>
        <v>No</v>
      </c>
      <c r="K52" s="159" t="str">
        <f>IF(api_version=2,"tbc","No")</f>
        <v>tbc</v>
      </c>
      <c r="L52" s="160" t="str">
        <f>IF(api_version=2,"tbc","No")</f>
        <v>tbc</v>
      </c>
      <c r="M52" s="177" t="str">
        <f t="shared" si="28"/>
        <v>No</v>
      </c>
      <c r="N52" s="159" t="str">
        <f t="shared" si="28"/>
        <v>No</v>
      </c>
      <c r="O52" s="159" t="str">
        <f t="shared" si="28"/>
        <v>No</v>
      </c>
      <c r="P52" s="159" t="str">
        <f t="shared" si="28"/>
        <v>No</v>
      </c>
      <c r="Q52" s="159" t="str">
        <f t="shared" si="28"/>
        <v>No</v>
      </c>
      <c r="R52" s="160" t="str">
        <f t="shared" si="28"/>
        <v>No</v>
      </c>
      <c r="S52" s="159" t="str">
        <f>IF(api_version=2,"Yes","No")</f>
        <v>Yes</v>
      </c>
      <c r="T52" s="160" t="str">
        <f>IF(api_version=2,"tbc","No")</f>
        <v>tbc</v>
      </c>
      <c r="U52" s="177" t="str">
        <f t="shared" si="29"/>
        <v>No</v>
      </c>
      <c r="V52" s="177" t="str">
        <f t="shared" si="29"/>
        <v>No</v>
      </c>
      <c r="W52" s="177" t="str">
        <f t="shared" si="29"/>
        <v>No</v>
      </c>
      <c r="X52" s="177" t="str">
        <f t="shared" si="29"/>
        <v>No</v>
      </c>
      <c r="Y52" s="177" t="str">
        <f t="shared" si="29"/>
        <v>No</v>
      </c>
      <c r="Z52" s="177" t="str">
        <f t="shared" si="29"/>
        <v>No</v>
      </c>
      <c r="AA52" s="177" t="str">
        <f t="shared" si="29"/>
        <v>No</v>
      </c>
      <c r="AB52" s="177" t="str">
        <f t="shared" si="29"/>
        <v>No</v>
      </c>
      <c r="AC52" s="177" t="str">
        <f t="shared" si="29"/>
        <v>No</v>
      </c>
      <c r="AD52" s="177" t="str">
        <f t="shared" si="22"/>
        <v>No</v>
      </c>
      <c r="AE52" s="177" t="str">
        <f t="shared" si="29"/>
        <v>No</v>
      </c>
      <c r="AF52" s="177" t="str">
        <f t="shared" si="29"/>
        <v>No</v>
      </c>
      <c r="AG52" s="177" t="str">
        <f t="shared" si="29"/>
        <v>No</v>
      </c>
      <c r="AH52" s="177" t="str">
        <f t="shared" si="29"/>
        <v>No</v>
      </c>
      <c r="AI52" s="177" t="str">
        <f t="shared" si="29"/>
        <v>No</v>
      </c>
      <c r="AJ52" s="177" t="str">
        <f t="shared" si="29"/>
        <v>No</v>
      </c>
      <c r="AK52" s="177" t="str">
        <f t="shared" si="29"/>
        <v>No</v>
      </c>
      <c r="AL52" s="177" t="str">
        <f t="shared" si="29"/>
        <v>No</v>
      </c>
      <c r="AM52" s="177" t="str">
        <f t="shared" si="29"/>
        <v>No</v>
      </c>
      <c r="AN52" s="177" t="str">
        <f t="shared" si="29"/>
        <v>No</v>
      </c>
      <c r="AO52" s="177" t="str">
        <f t="shared" si="29"/>
        <v>No</v>
      </c>
      <c r="AP52" s="177" t="str">
        <f t="shared" si="29"/>
        <v>No</v>
      </c>
      <c r="AQ52" s="177" t="str">
        <f t="shared" si="29"/>
        <v>No</v>
      </c>
      <c r="AR52" s="177" t="str">
        <f t="shared" si="29"/>
        <v>No</v>
      </c>
      <c r="AS52" s="177" t="str">
        <f t="shared" si="29"/>
        <v>No</v>
      </c>
      <c r="AT52" s="177" t="str">
        <f t="shared" si="29"/>
        <v>No</v>
      </c>
      <c r="AU52" s="177" t="str">
        <f t="shared" si="29"/>
        <v>No</v>
      </c>
      <c r="AV52" s="177" t="str">
        <f t="shared" si="29"/>
        <v>No</v>
      </c>
      <c r="AW52" s="159" t="str">
        <f t="shared" si="29"/>
        <v>No</v>
      </c>
      <c r="AX52" s="160" t="str">
        <f t="shared" si="29"/>
        <v>No</v>
      </c>
      <c r="AY52" s="177" t="str">
        <f t="shared" si="29"/>
        <v>No</v>
      </c>
      <c r="AZ52" s="177" t="str">
        <f t="shared" si="29"/>
        <v>No</v>
      </c>
      <c r="BA52" s="177" t="str">
        <f t="shared" si="29"/>
        <v>No</v>
      </c>
      <c r="BB52" s="159" t="str">
        <f t="shared" si="29"/>
        <v>No</v>
      </c>
      <c r="BC52" s="177" t="str">
        <f t="shared" si="29"/>
        <v>No</v>
      </c>
      <c r="BD52" s="177" t="str">
        <f t="shared" si="29"/>
        <v>No</v>
      </c>
      <c r="BE52" s="177" t="str">
        <f t="shared" si="29"/>
        <v>No</v>
      </c>
      <c r="BF52" s="177" t="str">
        <f t="shared" si="29"/>
        <v>No</v>
      </c>
    </row>
    <row r="53" spans="1:58" ht="14.5" x14ac:dyDescent="0.35">
      <c r="A53" s="250"/>
      <c r="B53" s="123" t="str">
        <f>IF(api_version=2,"companyStatus.isActive","-")</f>
        <v>companyStatus.isActive</v>
      </c>
      <c r="C53" s="94" t="s">
        <v>171</v>
      </c>
      <c r="D53" s="204" t="str">
        <f>IF(api_version=2,"No","-")</f>
        <v>No</v>
      </c>
      <c r="E53" s="204" t="str">
        <f>IF(api_version=2,"No","-")</f>
        <v>No</v>
      </c>
      <c r="F53" s="204" t="str">
        <f>IF(api_version=2,"No","-")</f>
        <v>No</v>
      </c>
      <c r="G53" s="204" t="str">
        <f>IF(api_version=2,"Yes","-")</f>
        <v>Yes</v>
      </c>
      <c r="H53" s="18" t="str">
        <f t="shared" ref="H53:AN53" si="30">IF(api_version=2,"No","-")</f>
        <v>No</v>
      </c>
      <c r="I53" s="15" t="str">
        <f t="shared" si="30"/>
        <v>No</v>
      </c>
      <c r="J53" s="204" t="str">
        <f t="shared" si="30"/>
        <v>No</v>
      </c>
      <c r="K53" s="18" t="str">
        <f t="shared" si="30"/>
        <v>No</v>
      </c>
      <c r="L53" s="15" t="str">
        <f t="shared" si="30"/>
        <v>No</v>
      </c>
      <c r="M53" s="204" t="str">
        <f t="shared" si="30"/>
        <v>No</v>
      </c>
      <c r="N53" s="18" t="str">
        <f t="shared" si="30"/>
        <v>No</v>
      </c>
      <c r="O53" s="18" t="str">
        <f t="shared" si="30"/>
        <v>No</v>
      </c>
      <c r="P53" s="18" t="str">
        <f t="shared" si="30"/>
        <v>No</v>
      </c>
      <c r="Q53" s="18" t="str">
        <f t="shared" si="30"/>
        <v>No</v>
      </c>
      <c r="R53" s="15" t="str">
        <f t="shared" si="30"/>
        <v>No</v>
      </c>
      <c r="S53" s="18" t="str">
        <f t="shared" si="30"/>
        <v>No</v>
      </c>
      <c r="T53" s="15" t="str">
        <f t="shared" si="30"/>
        <v>No</v>
      </c>
      <c r="U53" s="204" t="str">
        <f t="shared" si="30"/>
        <v>No</v>
      </c>
      <c r="V53" s="204" t="str">
        <f t="shared" si="30"/>
        <v>No</v>
      </c>
      <c r="W53" s="204" t="str">
        <f t="shared" si="30"/>
        <v>No</v>
      </c>
      <c r="X53" s="204" t="str">
        <f t="shared" si="30"/>
        <v>No</v>
      </c>
      <c r="Y53" s="204" t="str">
        <f t="shared" si="30"/>
        <v>No</v>
      </c>
      <c r="Z53" s="204" t="str">
        <f t="shared" si="30"/>
        <v>No</v>
      </c>
      <c r="AA53" s="204" t="str">
        <f t="shared" si="30"/>
        <v>No</v>
      </c>
      <c r="AB53" s="204" t="str">
        <f t="shared" si="30"/>
        <v>No</v>
      </c>
      <c r="AC53" s="204" t="str">
        <f t="shared" si="30"/>
        <v>No</v>
      </c>
      <c r="AD53" s="204" t="str">
        <f t="shared" si="30"/>
        <v>No</v>
      </c>
      <c r="AE53" s="204" t="str">
        <f t="shared" si="30"/>
        <v>No</v>
      </c>
      <c r="AF53" s="204" t="str">
        <f t="shared" si="30"/>
        <v>No</v>
      </c>
      <c r="AG53" s="204" t="str">
        <f t="shared" si="30"/>
        <v>No</v>
      </c>
      <c r="AH53" s="204" t="str">
        <f t="shared" si="30"/>
        <v>No</v>
      </c>
      <c r="AI53" s="204" t="str">
        <f t="shared" si="30"/>
        <v>No</v>
      </c>
      <c r="AJ53" s="204" t="str">
        <f t="shared" si="30"/>
        <v>No</v>
      </c>
      <c r="AK53" s="204" t="str">
        <f t="shared" si="30"/>
        <v>No</v>
      </c>
      <c r="AL53" s="204" t="str">
        <f t="shared" si="30"/>
        <v>No</v>
      </c>
      <c r="AM53" s="204" t="str">
        <f t="shared" si="30"/>
        <v>No</v>
      </c>
      <c r="AN53" s="204" t="str">
        <f t="shared" si="30"/>
        <v>No</v>
      </c>
      <c r="AO53" s="204" t="str">
        <f t="shared" ref="AO53:BF53" si="31">IF(api_version=2,"No","-")</f>
        <v>No</v>
      </c>
      <c r="AP53" s="204" t="str">
        <f t="shared" si="31"/>
        <v>No</v>
      </c>
      <c r="AQ53" s="204" t="str">
        <f t="shared" si="31"/>
        <v>No</v>
      </c>
      <c r="AR53" s="204" t="str">
        <f t="shared" si="31"/>
        <v>No</v>
      </c>
      <c r="AS53" s="204" t="str">
        <f t="shared" si="31"/>
        <v>No</v>
      </c>
      <c r="AT53" s="204" t="str">
        <f t="shared" si="31"/>
        <v>No</v>
      </c>
      <c r="AU53" s="204" t="str">
        <f t="shared" si="31"/>
        <v>No</v>
      </c>
      <c r="AV53" s="204" t="str">
        <f t="shared" si="31"/>
        <v>No</v>
      </c>
      <c r="AW53" s="204" t="str">
        <f t="shared" si="31"/>
        <v>No</v>
      </c>
      <c r="AX53" s="204" t="str">
        <f t="shared" si="31"/>
        <v>No</v>
      </c>
      <c r="AY53" s="204" t="str">
        <f t="shared" si="31"/>
        <v>No</v>
      </c>
      <c r="AZ53" s="204" t="str">
        <f t="shared" si="31"/>
        <v>No</v>
      </c>
      <c r="BA53" s="204" t="str">
        <f t="shared" si="31"/>
        <v>No</v>
      </c>
      <c r="BB53" s="204" t="str">
        <f t="shared" si="31"/>
        <v>No</v>
      </c>
      <c r="BC53" s="204" t="str">
        <f t="shared" si="31"/>
        <v>No</v>
      </c>
      <c r="BD53" s="204" t="str">
        <f t="shared" si="31"/>
        <v>No</v>
      </c>
      <c r="BE53" s="204" t="str">
        <f t="shared" si="31"/>
        <v>No</v>
      </c>
      <c r="BF53" s="204" t="str">
        <f t="shared" si="31"/>
        <v>No</v>
      </c>
    </row>
    <row r="54" spans="1:58" ht="14.5" x14ac:dyDescent="0.35">
      <c r="A54" s="250"/>
      <c r="B54" s="123" t="str">
        <f>IF(api_version=2,"companyStatus.description","CompanyStatus")</f>
        <v>companyStatus.description</v>
      </c>
      <c r="D54" s="177" t="str">
        <f>D50</f>
        <v>Yes</v>
      </c>
      <c r="E54" s="177" t="str">
        <f t="shared" ref="E54:N54" si="32">E50</f>
        <v>Yes</v>
      </c>
      <c r="F54" s="177" t="str">
        <f t="shared" si="32"/>
        <v>Yes</v>
      </c>
      <c r="G54" s="177" t="str">
        <f t="shared" si="32"/>
        <v>Yes</v>
      </c>
      <c r="H54" s="159" t="str">
        <f t="shared" si="32"/>
        <v>Yes</v>
      </c>
      <c r="I54" s="160" t="s">
        <v>1</v>
      </c>
      <c r="J54" s="177" t="str">
        <f t="shared" si="32"/>
        <v>Yes</v>
      </c>
      <c r="K54" s="159" t="str">
        <f t="shared" si="32"/>
        <v>Yes</v>
      </c>
      <c r="L54" s="160" t="str">
        <f>IF(api_version=2,"Yes","No")</f>
        <v>Yes</v>
      </c>
      <c r="M54" s="177" t="str">
        <f t="shared" si="32"/>
        <v>Yes</v>
      </c>
      <c r="N54" s="159" t="str">
        <f t="shared" si="32"/>
        <v>Yes</v>
      </c>
      <c r="O54" s="159" t="str">
        <f t="shared" ref="O54:P54" si="33">O50</f>
        <v>Yes</v>
      </c>
      <c r="P54" s="159" t="str">
        <f t="shared" si="33"/>
        <v>Yes</v>
      </c>
      <c r="Q54" s="159" t="str">
        <f>Q50</f>
        <v>Yes</v>
      </c>
      <c r="R54" s="160" t="str">
        <f>R50</f>
        <v>Yes</v>
      </c>
      <c r="S54" s="159" t="str">
        <f>S50</f>
        <v>Yes</v>
      </c>
      <c r="T54" s="160" t="str">
        <f>T50</f>
        <v>Yes</v>
      </c>
      <c r="U54" s="177" t="str">
        <f>U50</f>
        <v>Yes</v>
      </c>
      <c r="V54" s="177" t="s">
        <v>1</v>
      </c>
      <c r="W54" s="177" t="str">
        <f t="shared" ref="W54:AV54" si="34">W50</f>
        <v>Yes</v>
      </c>
      <c r="X54" s="177" t="str">
        <f t="shared" si="34"/>
        <v>Yes</v>
      </c>
      <c r="Y54" s="177" t="str">
        <f t="shared" si="34"/>
        <v>Yes</v>
      </c>
      <c r="Z54" s="177" t="str">
        <f t="shared" si="34"/>
        <v>Yes</v>
      </c>
      <c r="AA54" s="177" t="str">
        <f>Z54</f>
        <v>Yes</v>
      </c>
      <c r="AB54" s="177" t="str">
        <f t="shared" si="34"/>
        <v>Yes</v>
      </c>
      <c r="AC54" s="177" t="str">
        <f t="shared" si="34"/>
        <v>Yes</v>
      </c>
      <c r="AD54" s="177" t="str">
        <f t="shared" si="22"/>
        <v>Yes</v>
      </c>
      <c r="AE54" s="177" t="str">
        <f t="shared" si="34"/>
        <v>Yes</v>
      </c>
      <c r="AF54" s="177" t="str">
        <f t="shared" si="34"/>
        <v>Yes</v>
      </c>
      <c r="AG54" s="177" t="str">
        <f t="shared" si="34"/>
        <v>Yes</v>
      </c>
      <c r="AH54" s="177" t="str">
        <f t="shared" si="34"/>
        <v>Yes</v>
      </c>
      <c r="AI54" s="177" t="str">
        <f t="shared" ref="AI54" si="35">AI50</f>
        <v>Yes</v>
      </c>
      <c r="AJ54" s="177" t="str">
        <f t="shared" si="34"/>
        <v>Yes</v>
      </c>
      <c r="AK54" s="177" t="str">
        <f t="shared" si="34"/>
        <v>Yes</v>
      </c>
      <c r="AL54" s="177" t="s">
        <v>1</v>
      </c>
      <c r="AM54" s="177" t="str">
        <f t="shared" si="34"/>
        <v>Yes</v>
      </c>
      <c r="AN54" s="177" t="str">
        <f t="shared" si="34"/>
        <v>Yes</v>
      </c>
      <c r="AO54" s="177" t="str">
        <f t="shared" si="34"/>
        <v>Yes</v>
      </c>
      <c r="AP54" s="177" t="str">
        <f t="shared" si="34"/>
        <v>No</v>
      </c>
      <c r="AQ54" s="177" t="s">
        <v>1</v>
      </c>
      <c r="AR54" s="177" t="str">
        <f t="shared" si="34"/>
        <v>Yes</v>
      </c>
      <c r="AS54" s="177" t="str">
        <f t="shared" si="34"/>
        <v>Yes</v>
      </c>
      <c r="AT54" s="177" t="str">
        <f t="shared" si="34"/>
        <v>Yes</v>
      </c>
      <c r="AU54" s="177" t="str">
        <f t="shared" si="34"/>
        <v>Yes</v>
      </c>
      <c r="AV54" s="177" t="str">
        <f t="shared" si="34"/>
        <v>Yes</v>
      </c>
      <c r="AW54" s="159" t="str">
        <f>AW50</f>
        <v>Yes</v>
      </c>
      <c r="AX54" s="160" t="str">
        <f>AX50</f>
        <v>Yes</v>
      </c>
      <c r="AY54" s="177" t="str">
        <f>AY50</f>
        <v>Yes</v>
      </c>
      <c r="AZ54" s="177" t="str">
        <f t="shared" ref="AZ54:BF54" si="36">AZ50</f>
        <v>Yes</v>
      </c>
      <c r="BA54" s="177" t="str">
        <f t="shared" si="36"/>
        <v>Yes</v>
      </c>
      <c r="BB54" s="177" t="str">
        <f t="shared" si="36"/>
        <v>Yes</v>
      </c>
      <c r="BC54" s="177" t="str">
        <f t="shared" si="36"/>
        <v>Yes</v>
      </c>
      <c r="BD54" s="177" t="str">
        <f t="shared" si="36"/>
        <v>Yes</v>
      </c>
      <c r="BE54" s="177" t="str">
        <f t="shared" si="36"/>
        <v>Yes</v>
      </c>
      <c r="BF54" s="177" t="str">
        <f t="shared" si="36"/>
        <v>Yes</v>
      </c>
    </row>
    <row r="55" spans="1:58" ht="14.5" x14ac:dyDescent="0.35">
      <c r="A55" s="250"/>
      <c r="B55" s="123" t="str">
        <f>IF(api_version=2,"principalActivity.code","PrincipalActivity/ActivityCode")</f>
        <v>principalActivity.code</v>
      </c>
      <c r="D55" s="177" t="s">
        <v>1</v>
      </c>
      <c r="E55" s="177" t="s">
        <v>1</v>
      </c>
      <c r="F55" s="177" t="s">
        <v>5</v>
      </c>
      <c r="G55" s="177" t="s">
        <v>1</v>
      </c>
      <c r="H55" s="159" t="s">
        <v>1</v>
      </c>
      <c r="I55" s="160" t="s">
        <v>1</v>
      </c>
      <c r="J55" s="177" t="s">
        <v>5</v>
      </c>
      <c r="K55" s="159" t="s">
        <v>5</v>
      </c>
      <c r="L55" s="160" t="s">
        <v>5</v>
      </c>
      <c r="M55" s="177" t="s">
        <v>1</v>
      </c>
      <c r="N55" s="159" t="s">
        <v>1</v>
      </c>
      <c r="O55" s="159" t="s">
        <v>1</v>
      </c>
      <c r="P55" s="159" t="s">
        <v>1</v>
      </c>
      <c r="Q55" s="159" t="s">
        <v>5</v>
      </c>
      <c r="R55" s="160" t="s">
        <v>1</v>
      </c>
      <c r="S55" s="159" t="s">
        <v>5</v>
      </c>
      <c r="T55" s="160" t="s">
        <v>1</v>
      </c>
      <c r="U55" s="177" t="s">
        <v>5</v>
      </c>
      <c r="V55" s="177" t="s">
        <v>1</v>
      </c>
      <c r="W55" s="177" t="s">
        <v>1</v>
      </c>
      <c r="X55" s="177" t="s">
        <v>5</v>
      </c>
      <c r="Y55" s="177" t="s">
        <v>5</v>
      </c>
      <c r="Z55" s="177" t="s">
        <v>1</v>
      </c>
      <c r="AA55" s="177" t="s">
        <v>1</v>
      </c>
      <c r="AB55" s="177" t="s">
        <v>1</v>
      </c>
      <c r="AC55" s="177" t="s">
        <v>5</v>
      </c>
      <c r="AD55" s="177" t="str">
        <f t="shared" si="22"/>
        <v>Yes</v>
      </c>
      <c r="AE55" s="177" t="s">
        <v>1</v>
      </c>
      <c r="AF55" s="177" t="s">
        <v>5</v>
      </c>
      <c r="AG55" s="177" t="s">
        <v>1</v>
      </c>
      <c r="AH55" s="177" t="s">
        <v>1</v>
      </c>
      <c r="AI55" s="177" t="s">
        <v>1</v>
      </c>
      <c r="AJ55" s="177" t="s">
        <v>5</v>
      </c>
      <c r="AK55" s="177" t="str">
        <f t="shared" si="23"/>
        <v>No</v>
      </c>
      <c r="AL55" s="177" t="s">
        <v>5</v>
      </c>
      <c r="AM55" s="177" t="s">
        <v>1</v>
      </c>
      <c r="AN55" s="177" t="s">
        <v>1</v>
      </c>
      <c r="AO55" s="159" t="str">
        <f>AH55</f>
        <v>Yes</v>
      </c>
      <c r="AP55" s="159" t="s">
        <v>1</v>
      </c>
      <c r="AQ55" s="159" t="s">
        <v>1</v>
      </c>
      <c r="AR55" s="177" t="s">
        <v>1</v>
      </c>
      <c r="AS55" s="177" t="s">
        <v>1</v>
      </c>
      <c r="AT55" s="177" t="s">
        <v>1</v>
      </c>
      <c r="AU55" s="177" t="s">
        <v>5</v>
      </c>
      <c r="AV55" s="177" t="s">
        <v>1</v>
      </c>
      <c r="AW55" s="159" t="s">
        <v>1</v>
      </c>
      <c r="AX55" s="160" t="s">
        <v>1</v>
      </c>
      <c r="AY55" s="177" t="s">
        <v>5</v>
      </c>
      <c r="AZ55" s="177" t="s">
        <v>1</v>
      </c>
      <c r="BA55" s="177" t="s">
        <v>5</v>
      </c>
      <c r="BB55" s="159" t="s">
        <v>1</v>
      </c>
      <c r="BC55" s="177" t="s">
        <v>1</v>
      </c>
      <c r="BD55" s="177" t="s">
        <v>5</v>
      </c>
      <c r="BE55" s="177" t="s">
        <v>5</v>
      </c>
      <c r="BF55" s="177" t="s">
        <v>5</v>
      </c>
    </row>
    <row r="56" spans="1:58" ht="14.5" x14ac:dyDescent="0.35">
      <c r="A56" s="250"/>
      <c r="B56" s="123" t="str">
        <f>B15</f>
        <v>mainActivity.industrySector</v>
      </c>
      <c r="C56" s="94" t="s">
        <v>171</v>
      </c>
      <c r="D56" s="177" t="str">
        <f t="shared" ref="D56:K56" si="37">D15</f>
        <v>No</v>
      </c>
      <c r="E56" s="177" t="str">
        <f t="shared" si="37"/>
        <v>No</v>
      </c>
      <c r="F56" s="177" t="str">
        <f t="shared" si="37"/>
        <v>No</v>
      </c>
      <c r="G56" s="177" t="str">
        <f t="shared" si="37"/>
        <v>No</v>
      </c>
      <c r="H56" s="159" t="str">
        <f t="shared" si="37"/>
        <v>No</v>
      </c>
      <c r="I56" s="160" t="str">
        <f t="shared" si="37"/>
        <v>No</v>
      </c>
      <c r="J56" s="177" t="str">
        <f t="shared" si="37"/>
        <v>No</v>
      </c>
      <c r="K56" s="159" t="str">
        <f t="shared" si="37"/>
        <v>No</v>
      </c>
      <c r="L56" s="160" t="s">
        <v>5</v>
      </c>
      <c r="M56" s="177" t="str">
        <f>M15</f>
        <v>No</v>
      </c>
      <c r="N56" s="159" t="str">
        <f>N15</f>
        <v>No</v>
      </c>
      <c r="O56" s="159" t="str">
        <f>O15</f>
        <v>No</v>
      </c>
      <c r="P56" s="159" t="str">
        <f>P15</f>
        <v>No</v>
      </c>
      <c r="Q56" s="159" t="str">
        <f t="shared" ref="Q56:BF56" si="38">Q15</f>
        <v>No</v>
      </c>
      <c r="R56" s="160" t="str">
        <f t="shared" si="38"/>
        <v>No</v>
      </c>
      <c r="S56" s="159" t="str">
        <f t="shared" si="38"/>
        <v>No</v>
      </c>
      <c r="T56" s="160" t="str">
        <f t="shared" si="38"/>
        <v>No</v>
      </c>
      <c r="U56" s="177" t="str">
        <f t="shared" si="38"/>
        <v>Yes</v>
      </c>
      <c r="V56" s="177" t="str">
        <f t="shared" si="38"/>
        <v>No</v>
      </c>
      <c r="W56" s="177" t="str">
        <f t="shared" si="38"/>
        <v>No</v>
      </c>
      <c r="X56" s="177" t="str">
        <f t="shared" si="38"/>
        <v>No</v>
      </c>
      <c r="Y56" s="177" t="str">
        <f t="shared" si="38"/>
        <v>No</v>
      </c>
      <c r="Z56" s="177" t="str">
        <f t="shared" si="38"/>
        <v>No</v>
      </c>
      <c r="AA56" s="177" t="str">
        <f t="shared" si="38"/>
        <v>No</v>
      </c>
      <c r="AB56" s="177" t="str">
        <f t="shared" si="38"/>
        <v>No</v>
      </c>
      <c r="AC56" s="177" t="str">
        <f t="shared" si="38"/>
        <v>No</v>
      </c>
      <c r="AD56" s="177" t="str">
        <f t="shared" si="22"/>
        <v>No</v>
      </c>
      <c r="AE56" s="177" t="str">
        <f t="shared" si="38"/>
        <v>No</v>
      </c>
      <c r="AF56" s="177" t="str">
        <f t="shared" si="38"/>
        <v>No</v>
      </c>
      <c r="AG56" s="177" t="str">
        <f t="shared" si="38"/>
        <v>No</v>
      </c>
      <c r="AH56" s="177" t="str">
        <f t="shared" si="38"/>
        <v>No</v>
      </c>
      <c r="AI56" s="177" t="str">
        <f t="shared" ref="AI56" si="39">AI15</f>
        <v>No</v>
      </c>
      <c r="AJ56" s="177" t="str">
        <f t="shared" si="38"/>
        <v>No</v>
      </c>
      <c r="AK56" s="177" t="str">
        <f t="shared" si="38"/>
        <v>No</v>
      </c>
      <c r="AL56" s="177" t="str">
        <f t="shared" si="38"/>
        <v>Yes</v>
      </c>
      <c r="AM56" s="177" t="str">
        <f t="shared" si="38"/>
        <v>No</v>
      </c>
      <c r="AN56" s="177" t="str">
        <f t="shared" si="38"/>
        <v>No</v>
      </c>
      <c r="AO56" s="159" t="str">
        <f t="shared" si="38"/>
        <v>No</v>
      </c>
      <c r="AP56" s="159" t="str">
        <f t="shared" si="38"/>
        <v>No</v>
      </c>
      <c r="AQ56" s="159" t="str">
        <f t="shared" si="38"/>
        <v>No</v>
      </c>
      <c r="AR56" s="177" t="str">
        <f t="shared" si="38"/>
        <v>No</v>
      </c>
      <c r="AS56" s="177" t="str">
        <f t="shared" si="38"/>
        <v>No</v>
      </c>
      <c r="AT56" s="177" t="str">
        <f t="shared" si="38"/>
        <v>No</v>
      </c>
      <c r="AU56" s="177" t="str">
        <f t="shared" si="38"/>
        <v>No</v>
      </c>
      <c r="AV56" s="177" t="str">
        <f t="shared" si="38"/>
        <v>No</v>
      </c>
      <c r="AW56" s="159" t="str">
        <f t="shared" si="38"/>
        <v>Yes</v>
      </c>
      <c r="AX56" s="160" t="str">
        <f t="shared" si="38"/>
        <v>Yes</v>
      </c>
      <c r="AY56" s="177" t="str">
        <f t="shared" si="38"/>
        <v>No</v>
      </c>
      <c r="AZ56" s="177" t="str">
        <f t="shared" si="38"/>
        <v>No</v>
      </c>
      <c r="BA56" s="177" t="str">
        <f t="shared" si="38"/>
        <v>Yes</v>
      </c>
      <c r="BB56" s="159" t="str">
        <f t="shared" si="38"/>
        <v>No</v>
      </c>
      <c r="BC56" s="177" t="str">
        <f t="shared" si="38"/>
        <v>No</v>
      </c>
      <c r="BD56" s="177" t="str">
        <f t="shared" si="38"/>
        <v>No</v>
      </c>
      <c r="BE56" s="177" t="str">
        <f t="shared" si="38"/>
        <v>No</v>
      </c>
      <c r="BF56" s="177" t="str">
        <f t="shared" si="38"/>
        <v>No</v>
      </c>
    </row>
    <row r="57" spans="1:58" ht="14.5" x14ac:dyDescent="0.35">
      <c r="A57" s="250"/>
      <c r="B57" s="123" t="str">
        <f>IF(api_version=2,"principalActivity.description","PrincipalActivity/ActivityDescription")</f>
        <v>principalActivity.description</v>
      </c>
      <c r="D57" s="177" t="s">
        <v>1</v>
      </c>
      <c r="E57" s="177" t="s">
        <v>1</v>
      </c>
      <c r="F57" s="177" t="s">
        <v>1</v>
      </c>
      <c r="G57" s="177" t="s">
        <v>1</v>
      </c>
      <c r="H57" s="159" t="s">
        <v>1</v>
      </c>
      <c r="I57" s="160" t="s">
        <v>1</v>
      </c>
      <c r="J57" s="177" t="s">
        <v>1</v>
      </c>
      <c r="K57" s="159" t="s">
        <v>1</v>
      </c>
      <c r="L57" s="160" t="str">
        <f>IF(api_version=2,"Yes","No")</f>
        <v>Yes</v>
      </c>
      <c r="M57" s="177" t="s">
        <v>1</v>
      </c>
      <c r="N57" s="159" t="s">
        <v>1</v>
      </c>
      <c r="O57" s="159" t="s">
        <v>1</v>
      </c>
      <c r="P57" s="159" t="s">
        <v>1</v>
      </c>
      <c r="Q57" s="159" t="s">
        <v>1</v>
      </c>
      <c r="R57" s="160" t="s">
        <v>1</v>
      </c>
      <c r="S57" s="159" t="s">
        <v>1</v>
      </c>
      <c r="T57" s="160" t="s">
        <v>1</v>
      </c>
      <c r="U57" s="206" t="s">
        <v>238</v>
      </c>
      <c r="V57" s="177" t="str">
        <f>IF(api_version=2,"Yes","No")</f>
        <v>Yes</v>
      </c>
      <c r="W57" s="177" t="s">
        <v>1</v>
      </c>
      <c r="X57" s="177" t="s">
        <v>1</v>
      </c>
      <c r="Y57" s="177" t="s">
        <v>1</v>
      </c>
      <c r="Z57" s="177" t="s">
        <v>1</v>
      </c>
      <c r="AA57" s="177" t="s">
        <v>5</v>
      </c>
      <c r="AB57" s="177" t="s">
        <v>1</v>
      </c>
      <c r="AC57" s="177" t="s">
        <v>1</v>
      </c>
      <c r="AD57" s="177" t="str">
        <f t="shared" si="22"/>
        <v>Yes</v>
      </c>
      <c r="AE57" s="177" t="s">
        <v>1</v>
      </c>
      <c r="AF57" s="177" t="s">
        <v>1</v>
      </c>
      <c r="AG57" s="177" t="s">
        <v>1</v>
      </c>
      <c r="AH57" s="177" t="s">
        <v>1</v>
      </c>
      <c r="AI57" s="177" t="s">
        <v>1</v>
      </c>
      <c r="AJ57" s="177" t="s">
        <v>1</v>
      </c>
      <c r="AK57" s="177" t="str">
        <f t="shared" si="23"/>
        <v>Yes</v>
      </c>
      <c r="AL57" s="177" t="s">
        <v>1</v>
      </c>
      <c r="AM57" s="177" t="s">
        <v>1</v>
      </c>
      <c r="AN57" s="177" t="s">
        <v>1</v>
      </c>
      <c r="AO57" s="159" t="str">
        <f>AH57</f>
        <v>Yes</v>
      </c>
      <c r="AP57" s="159" t="s">
        <v>1</v>
      </c>
      <c r="AQ57" s="159" t="s">
        <v>1</v>
      </c>
      <c r="AR57" s="177" t="s">
        <v>1</v>
      </c>
      <c r="AS57" s="177" t="s">
        <v>1</v>
      </c>
      <c r="AT57" s="177" t="s">
        <v>1</v>
      </c>
      <c r="AU57" s="177" t="s">
        <v>1</v>
      </c>
      <c r="AV57" s="177" t="s">
        <v>1</v>
      </c>
      <c r="AW57" s="159" t="s">
        <v>1</v>
      </c>
      <c r="AX57" s="160" t="s">
        <v>1</v>
      </c>
      <c r="AY57" s="177" t="s">
        <v>5</v>
      </c>
      <c r="AZ57" s="177" t="s">
        <v>1</v>
      </c>
      <c r="BA57" s="177" t="str">
        <f>IF(api_version=2,"Yes","No")</f>
        <v>Yes</v>
      </c>
      <c r="BB57" s="159" t="s">
        <v>1</v>
      </c>
      <c r="BC57" s="177" t="s">
        <v>1</v>
      </c>
      <c r="BD57" s="177" t="s">
        <v>1</v>
      </c>
      <c r="BE57" s="177" t="s">
        <v>1</v>
      </c>
      <c r="BF57" s="177" t="s">
        <v>1</v>
      </c>
    </row>
    <row r="58" spans="1:58" ht="14.5" x14ac:dyDescent="0.35">
      <c r="A58" s="250"/>
      <c r="B58" s="144" t="str">
        <f>IF(api_version=2,"principalActivity.classification","-")</f>
        <v>principalActivity.classification</v>
      </c>
      <c r="D58" s="177" t="str">
        <f>IF(api_version=2,"Yes","No")</f>
        <v>Yes</v>
      </c>
      <c r="E58" s="177" t="str">
        <f>IF(api_version=2,"Yes","No")</f>
        <v>Yes</v>
      </c>
      <c r="F58" s="206" t="str">
        <f>IF(api_version=2,"No*","No")</f>
        <v>No*</v>
      </c>
      <c r="G58" s="177" t="str">
        <f>IF(api_version=2,"Yes","No")</f>
        <v>Yes</v>
      </c>
      <c r="H58" s="159" t="str">
        <f>IF(api_version=2,"Yes","No")</f>
        <v>Yes</v>
      </c>
      <c r="I58" s="160" t="str">
        <f>IF(api_version=2,"Yes","No")</f>
        <v>Yes</v>
      </c>
      <c r="J58" s="177" t="s">
        <v>5</v>
      </c>
      <c r="K58" s="159" t="s">
        <v>5</v>
      </c>
      <c r="L58" s="160" t="s">
        <v>5</v>
      </c>
      <c r="M58" s="177" t="s">
        <v>1</v>
      </c>
      <c r="N58" s="159" t="s">
        <v>1</v>
      </c>
      <c r="O58" s="159" t="s">
        <v>1</v>
      </c>
      <c r="P58" s="159" t="s">
        <v>1</v>
      </c>
      <c r="Q58" s="159" t="str">
        <f>Q17</f>
        <v>No</v>
      </c>
      <c r="R58" s="160" t="str">
        <f>R17</f>
        <v>No</v>
      </c>
      <c r="S58" s="159" t="s">
        <v>5</v>
      </c>
      <c r="T58" s="160" t="str">
        <f>IF(api_version=2,"Yes","No")</f>
        <v>Yes</v>
      </c>
      <c r="U58" s="177" t="s">
        <v>5</v>
      </c>
      <c r="V58" s="177" t="str">
        <f>IF(api_version=2,"Yes","No")</f>
        <v>Yes</v>
      </c>
      <c r="W58" s="177" t="s">
        <v>5</v>
      </c>
      <c r="X58" s="177" t="str">
        <f>IF(api_version=2,"Yes","No")</f>
        <v>Yes</v>
      </c>
      <c r="Y58" s="177" t="s">
        <v>5</v>
      </c>
      <c r="Z58" s="177" t="s">
        <v>5</v>
      </c>
      <c r="AA58" s="177" t="s">
        <v>5</v>
      </c>
      <c r="AB58" s="177" t="s">
        <v>5</v>
      </c>
      <c r="AC58" s="177" t="str">
        <f>IF(api_version=2,"Yes","No")</f>
        <v>Yes</v>
      </c>
      <c r="AD58" s="177" t="str">
        <f t="shared" si="22"/>
        <v>No</v>
      </c>
      <c r="AE58" s="177" t="s">
        <v>5</v>
      </c>
      <c r="AF58" s="177" t="s">
        <v>5</v>
      </c>
      <c r="AG58" s="177" t="str">
        <f t="shared" ref="AG58:AJ58" si="40">IF(api_version=2,"No","No")</f>
        <v>No</v>
      </c>
      <c r="AH58" s="177" t="str">
        <f t="shared" si="40"/>
        <v>No</v>
      </c>
      <c r="AI58" s="177" t="str">
        <f t="shared" si="40"/>
        <v>No</v>
      </c>
      <c r="AJ58" s="177" t="str">
        <f t="shared" si="40"/>
        <v>No</v>
      </c>
      <c r="AK58" s="177" t="str">
        <f t="shared" si="23"/>
        <v>No</v>
      </c>
      <c r="AL58" s="177" t="s">
        <v>5</v>
      </c>
      <c r="AM58" s="177" t="str">
        <f>IF(api_version=2,"Yes","No")</f>
        <v>Yes</v>
      </c>
      <c r="AN58" s="177" t="str">
        <f t="shared" ref="AN58" si="41">IF(api_version=2,"No","No")</f>
        <v>No</v>
      </c>
      <c r="AO58" s="159" t="str">
        <f>AH58</f>
        <v>No</v>
      </c>
      <c r="AP58" s="159" t="s">
        <v>5</v>
      </c>
      <c r="AQ58" s="159" t="str">
        <f>IF(api_version=2,"tbd","No")</f>
        <v>tbd</v>
      </c>
      <c r="AR58" s="177" t="s">
        <v>5</v>
      </c>
      <c r="AS58" s="177" t="str">
        <f>IF(api_version=2,"Yes","No")</f>
        <v>Yes</v>
      </c>
      <c r="AT58" s="177" t="str">
        <f t="shared" ref="AT58" si="42">IF(api_version=2,"No","No")</f>
        <v>No</v>
      </c>
      <c r="AU58" s="177" t="s">
        <v>5</v>
      </c>
      <c r="AV58" s="177" t="str">
        <f>IF(api_version=2,"Yes","No")</f>
        <v>Yes</v>
      </c>
      <c r="AW58" s="159" t="str">
        <f>IF(api_version=2,"Yes","No")</f>
        <v>Yes</v>
      </c>
      <c r="AX58" s="160" t="str">
        <f>IF(api_version=2,"Yes","No")</f>
        <v>Yes</v>
      </c>
      <c r="AY58" s="177" t="s">
        <v>5</v>
      </c>
      <c r="AZ58" s="177" t="str">
        <f>IF(api_version=2,"Yes","No")</f>
        <v>Yes</v>
      </c>
      <c r="BA58" s="177" t="str">
        <f>IF(api_version=2,"Yes","No")</f>
        <v>Yes</v>
      </c>
      <c r="BB58" s="159" t="str">
        <f>IF(api_version=2,"Yes","No")</f>
        <v>Yes</v>
      </c>
      <c r="BC58" s="177" t="str">
        <f>IF(api_version=2,"Yes","No")</f>
        <v>Yes</v>
      </c>
      <c r="BD58" s="177" t="s">
        <v>5</v>
      </c>
      <c r="BE58" s="177" t="str">
        <f t="shared" ref="BE58" si="43">IF(api_version=2,"No","No")</f>
        <v>No</v>
      </c>
      <c r="BF58" s="177" t="s">
        <v>5</v>
      </c>
    </row>
    <row r="59" spans="1:58" ht="14.5" x14ac:dyDescent="0.35">
      <c r="A59" s="250"/>
      <c r="B59" s="123" t="str">
        <f>IF(api_version=2,"contactAddress.simpleValue","ContactAddress/SimpleValue")</f>
        <v>contactAddress.simpleValue</v>
      </c>
      <c r="D59" s="177" t="s">
        <v>1</v>
      </c>
      <c r="E59" s="177" t="s">
        <v>1</v>
      </c>
      <c r="F59" s="177" t="s">
        <v>1</v>
      </c>
      <c r="G59" s="177" t="s">
        <v>1</v>
      </c>
      <c r="H59" s="159" t="s">
        <v>1</v>
      </c>
      <c r="I59" s="160" t="s">
        <v>1</v>
      </c>
      <c r="J59" s="177" t="s">
        <v>1</v>
      </c>
      <c r="K59" s="159" t="s">
        <v>1</v>
      </c>
      <c r="L59" s="160" t="str">
        <f>IF(api_version=2,"Yes","No")</f>
        <v>Yes</v>
      </c>
      <c r="M59" s="177" t="s">
        <v>1</v>
      </c>
      <c r="N59" s="159" t="s">
        <v>1</v>
      </c>
      <c r="O59" s="159" t="s">
        <v>1</v>
      </c>
      <c r="P59" s="159" t="s">
        <v>1</v>
      </c>
      <c r="Q59" s="159" t="s">
        <v>1</v>
      </c>
      <c r="R59" s="160" t="s">
        <v>1</v>
      </c>
      <c r="S59" s="159" t="s">
        <v>1</v>
      </c>
      <c r="T59" s="160" t="s">
        <v>1</v>
      </c>
      <c r="U59" s="177" t="s">
        <v>1</v>
      </c>
      <c r="V59" s="177" t="s">
        <v>1</v>
      </c>
      <c r="W59" s="177" t="s">
        <v>1</v>
      </c>
      <c r="X59" s="177" t="s">
        <v>1</v>
      </c>
      <c r="Y59" s="177" t="s">
        <v>1</v>
      </c>
      <c r="Z59" s="177" t="s">
        <v>1</v>
      </c>
      <c r="AA59" s="177" t="s">
        <v>1</v>
      </c>
      <c r="AB59" s="177" t="s">
        <v>1</v>
      </c>
      <c r="AC59" s="177" t="s">
        <v>1</v>
      </c>
      <c r="AD59" s="177" t="str">
        <f t="shared" si="22"/>
        <v>Yes</v>
      </c>
      <c r="AE59" s="177" t="s">
        <v>1</v>
      </c>
      <c r="AF59" s="177" t="s">
        <v>1</v>
      </c>
      <c r="AG59" s="177" t="s">
        <v>1</v>
      </c>
      <c r="AH59" s="177" t="s">
        <v>1</v>
      </c>
      <c r="AI59" s="177" t="s">
        <v>1</v>
      </c>
      <c r="AJ59" s="177" t="s">
        <v>1</v>
      </c>
      <c r="AK59" s="177" t="str">
        <f t="shared" si="23"/>
        <v>Yes</v>
      </c>
      <c r="AL59" s="177" t="s">
        <v>1</v>
      </c>
      <c r="AM59" s="177" t="s">
        <v>1</v>
      </c>
      <c r="AN59" s="177" t="s">
        <v>1</v>
      </c>
      <c r="AO59" s="159" t="str">
        <f>AH59</f>
        <v>Yes</v>
      </c>
      <c r="AP59" s="159" t="s">
        <v>1</v>
      </c>
      <c r="AQ59" s="159" t="s">
        <v>1</v>
      </c>
      <c r="AR59" s="177" t="s">
        <v>1</v>
      </c>
      <c r="AS59" s="177" t="s">
        <v>1</v>
      </c>
      <c r="AT59" s="177" t="s">
        <v>1</v>
      </c>
      <c r="AU59" s="177" t="s">
        <v>1</v>
      </c>
      <c r="AV59" s="177" t="s">
        <v>1</v>
      </c>
      <c r="AW59" s="159" t="s">
        <v>1</v>
      </c>
      <c r="AX59" s="160" t="s">
        <v>1</v>
      </c>
      <c r="AY59" s="177" t="s">
        <v>1</v>
      </c>
      <c r="AZ59" s="177" t="s">
        <v>1</v>
      </c>
      <c r="BA59" s="177" t="s">
        <v>1</v>
      </c>
      <c r="BB59" s="159" t="s">
        <v>1</v>
      </c>
      <c r="BC59" s="177" t="s">
        <v>1</v>
      </c>
      <c r="BD59" s="177" t="s">
        <v>1</v>
      </c>
      <c r="BE59" s="177" t="s">
        <v>1</v>
      </c>
      <c r="BF59" s="177" t="s">
        <v>1</v>
      </c>
    </row>
    <row r="60" spans="1:58" ht="14.5" x14ac:dyDescent="0.35">
      <c r="A60" s="250"/>
      <c r="B60" s="147" t="s">
        <v>273</v>
      </c>
      <c r="C60" s="94" t="s">
        <v>171</v>
      </c>
      <c r="D60" s="210" t="s">
        <v>1</v>
      </c>
      <c r="E60" s="177" t="s">
        <v>1</v>
      </c>
      <c r="F60" s="177" t="s">
        <v>1</v>
      </c>
      <c r="G60" s="177" t="s">
        <v>1</v>
      </c>
      <c r="H60" s="159" t="s">
        <v>1</v>
      </c>
      <c r="I60" s="160" t="s">
        <v>1</v>
      </c>
      <c r="J60" s="177" t="s">
        <v>1</v>
      </c>
      <c r="K60" s="166" t="s">
        <v>238</v>
      </c>
      <c r="L60" s="164" t="str">
        <f>IF(api_version=2,"Yes*","No")</f>
        <v>Yes*</v>
      </c>
      <c r="M60" s="177" t="s">
        <v>1</v>
      </c>
      <c r="N60" s="159" t="str">
        <f>IF(api_version=2,"Yes","")</f>
        <v>Yes</v>
      </c>
      <c r="O60" s="159" t="str">
        <f>IF(api_version=2,"Yes","")</f>
        <v>Yes</v>
      </c>
      <c r="P60" s="159" t="str">
        <f>IF(api_version=2,"Yes","")</f>
        <v>Yes</v>
      </c>
      <c r="Q60" s="159" t="s">
        <v>1</v>
      </c>
      <c r="R60" s="160" t="s">
        <v>1</v>
      </c>
      <c r="S60" s="159" t="s">
        <v>1</v>
      </c>
      <c r="T60" s="160" t="s">
        <v>1</v>
      </c>
      <c r="U60" s="177" t="s">
        <v>1</v>
      </c>
      <c r="V60" s="177" t="s">
        <v>1</v>
      </c>
      <c r="W60" s="177" t="s">
        <v>1</v>
      </c>
      <c r="X60" s="177" t="s">
        <v>1</v>
      </c>
      <c r="Y60" s="177" t="s">
        <v>5</v>
      </c>
      <c r="Z60" s="177" t="s">
        <v>1</v>
      </c>
      <c r="AA60" s="177" t="s">
        <v>1</v>
      </c>
      <c r="AB60" s="177" t="s">
        <v>1</v>
      </c>
      <c r="AC60" s="177" t="s">
        <v>1</v>
      </c>
      <c r="AD60" s="177" t="str">
        <f t="shared" si="22"/>
        <v>Yes</v>
      </c>
      <c r="AE60" s="177" t="s">
        <v>5</v>
      </c>
      <c r="AF60" s="177" t="s">
        <v>1</v>
      </c>
      <c r="AG60" s="177" t="str">
        <f t="shared" ref="AG60" si="44">IF(api_version=2,"No","No")</f>
        <v>No</v>
      </c>
      <c r="AH60" s="177" t="s">
        <v>1</v>
      </c>
      <c r="AI60" s="177" t="s">
        <v>1</v>
      </c>
      <c r="AJ60" s="177" t="str">
        <f t="shared" ref="AJ60" si="45">IF(api_version=2,"No","No")</f>
        <v>No</v>
      </c>
      <c r="AK60" s="177" t="str">
        <f t="shared" si="23"/>
        <v>No</v>
      </c>
      <c r="AL60" s="177" t="s">
        <v>1</v>
      </c>
      <c r="AM60" s="177" t="s">
        <v>1</v>
      </c>
      <c r="AN60" s="177" t="s">
        <v>1</v>
      </c>
      <c r="AO60" s="159" t="str">
        <f>AH60</f>
        <v>Yes</v>
      </c>
      <c r="AP60" s="159" t="s">
        <v>5</v>
      </c>
      <c r="AQ60" s="159" t="s">
        <v>1</v>
      </c>
      <c r="AR60" s="177" t="s">
        <v>5</v>
      </c>
      <c r="AS60" s="177" t="s">
        <v>1</v>
      </c>
      <c r="AT60" s="177" t="str">
        <f t="shared" ref="AT60" si="46">IF(api_version=2,"No","No")</f>
        <v>No</v>
      </c>
      <c r="AU60" s="177" t="s">
        <v>1</v>
      </c>
      <c r="AV60" s="177" t="s">
        <v>1</v>
      </c>
      <c r="AW60" s="159" t="s">
        <v>1</v>
      </c>
      <c r="AX60" s="160" t="s">
        <v>1</v>
      </c>
      <c r="AY60" s="177" t="s">
        <v>5</v>
      </c>
      <c r="AZ60" s="177" t="s">
        <v>1</v>
      </c>
      <c r="BA60" s="177" t="s">
        <v>1</v>
      </c>
      <c r="BB60" s="159" t="s">
        <v>5</v>
      </c>
      <c r="BC60" s="177" t="s">
        <v>1</v>
      </c>
      <c r="BD60" s="177" t="s">
        <v>1</v>
      </c>
      <c r="BE60" s="177" t="str">
        <f t="shared" ref="BE60" si="47">IF(api_version=2,"No","No")</f>
        <v>No</v>
      </c>
      <c r="BF60" s="177" t="s">
        <v>1</v>
      </c>
    </row>
    <row r="61" spans="1:58" ht="15" thickBot="1" x14ac:dyDescent="0.4">
      <c r="A61" s="250"/>
      <c r="B61" s="50" t="str">
        <f>IF(api_version=2,"contactAddress.telephone","ContactTelephoneNumber")</f>
        <v>contactAddress.telephone</v>
      </c>
      <c r="D61" s="177" t="s">
        <v>1</v>
      </c>
      <c r="E61" s="177" t="s">
        <v>1</v>
      </c>
      <c r="F61" s="177" t="s">
        <v>1</v>
      </c>
      <c r="G61" s="177" t="s">
        <v>1</v>
      </c>
      <c r="H61" s="159" t="s">
        <v>1</v>
      </c>
      <c r="I61" s="160" t="s">
        <v>1</v>
      </c>
      <c r="J61" s="177" t="s">
        <v>1</v>
      </c>
      <c r="K61" s="159" t="s">
        <v>1</v>
      </c>
      <c r="L61" s="160" t="s">
        <v>5</v>
      </c>
      <c r="M61" s="177" t="s">
        <v>1</v>
      </c>
      <c r="N61" s="159" t="s">
        <v>1</v>
      </c>
      <c r="O61" s="159" t="s">
        <v>1</v>
      </c>
      <c r="P61" s="159" t="s">
        <v>1</v>
      </c>
      <c r="Q61" s="159" t="s">
        <v>1</v>
      </c>
      <c r="R61" s="160" t="s">
        <v>1</v>
      </c>
      <c r="S61" s="159" t="s">
        <v>1</v>
      </c>
      <c r="T61" s="160" t="s">
        <v>1</v>
      </c>
      <c r="U61" s="177" t="s">
        <v>1</v>
      </c>
      <c r="V61" s="206" t="s">
        <v>234</v>
      </c>
      <c r="W61" s="177" t="s">
        <v>1</v>
      </c>
      <c r="X61" s="177" t="s">
        <v>1</v>
      </c>
      <c r="Y61" s="177" t="s">
        <v>1</v>
      </c>
      <c r="Z61" s="177" t="s">
        <v>1</v>
      </c>
      <c r="AA61" s="177" t="s">
        <v>1</v>
      </c>
      <c r="AB61" s="177" t="s">
        <v>1</v>
      </c>
      <c r="AC61" s="177" t="s">
        <v>1</v>
      </c>
      <c r="AD61" s="177" t="str">
        <f t="shared" si="22"/>
        <v>Yes</v>
      </c>
      <c r="AE61" s="177" t="s">
        <v>1</v>
      </c>
      <c r="AF61" s="177" t="s">
        <v>1</v>
      </c>
      <c r="AG61" s="177" t="s">
        <v>1</v>
      </c>
      <c r="AH61" s="177" t="s">
        <v>1</v>
      </c>
      <c r="AI61" s="177" t="s">
        <v>1</v>
      </c>
      <c r="AJ61" s="177" t="s">
        <v>1</v>
      </c>
      <c r="AK61" s="177" t="str">
        <f t="shared" si="23"/>
        <v>Yes</v>
      </c>
      <c r="AL61" s="177" t="s">
        <v>1</v>
      </c>
      <c r="AM61" s="177" t="s">
        <v>1</v>
      </c>
      <c r="AN61" s="177" t="s">
        <v>1</v>
      </c>
      <c r="AO61" s="159" t="str">
        <f>AH61</f>
        <v>Yes</v>
      </c>
      <c r="AP61" s="159" t="s">
        <v>1</v>
      </c>
      <c r="AQ61" s="159" t="s">
        <v>1</v>
      </c>
      <c r="AR61" s="177" t="s">
        <v>1</v>
      </c>
      <c r="AS61" s="177" t="s">
        <v>5</v>
      </c>
      <c r="AT61" s="177" t="s">
        <v>1</v>
      </c>
      <c r="AU61" s="177" t="s">
        <v>1</v>
      </c>
      <c r="AV61" s="177" t="s">
        <v>1</v>
      </c>
      <c r="AW61" s="159" t="s">
        <v>1</v>
      </c>
      <c r="AX61" s="160" t="s">
        <v>1</v>
      </c>
      <c r="AY61" s="177" t="s">
        <v>5</v>
      </c>
      <c r="AZ61" s="177" t="s">
        <v>1</v>
      </c>
      <c r="BA61" s="177" t="s">
        <v>1</v>
      </c>
      <c r="BB61" s="159" t="s">
        <v>1</v>
      </c>
      <c r="BC61" s="177" t="s">
        <v>1</v>
      </c>
      <c r="BD61" s="177" t="s">
        <v>1</v>
      </c>
      <c r="BE61" s="177" t="s">
        <v>1</v>
      </c>
      <c r="BF61" s="177" t="s">
        <v>1</v>
      </c>
    </row>
    <row r="62" spans="1:58" ht="15" thickTop="1" x14ac:dyDescent="0.35">
      <c r="A62" s="250"/>
      <c r="B62" s="148" t="str">
        <f>CONCATENATE(IF(api_version=2,"activityClassifications","Activities")," [array]")</f>
        <v>activityClassifications [array]</v>
      </c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</row>
    <row r="63" spans="1:58" ht="52.5" x14ac:dyDescent="0.35">
      <c r="A63" s="250"/>
      <c r="B63" s="144" t="str">
        <f>IF(api_version=2,"classifications","-")</f>
        <v>classifications</v>
      </c>
      <c r="D63" s="218" t="s">
        <v>184</v>
      </c>
      <c r="E63" s="218" t="s">
        <v>185</v>
      </c>
      <c r="F63" s="218" t="s">
        <v>311</v>
      </c>
      <c r="G63" s="218" t="s">
        <v>268</v>
      </c>
      <c r="H63" s="219" t="s">
        <v>275</v>
      </c>
      <c r="I63" s="220" t="s">
        <v>275</v>
      </c>
      <c r="J63" s="218" t="s">
        <v>235</v>
      </c>
      <c r="K63" s="219" t="s">
        <v>183</v>
      </c>
      <c r="L63" s="221" t="s">
        <v>5</v>
      </c>
      <c r="M63" s="222" t="s">
        <v>355</v>
      </c>
      <c r="N63" s="219" t="s">
        <v>236</v>
      </c>
      <c r="O63" s="219" t="s">
        <v>236</v>
      </c>
      <c r="P63" s="219" t="s">
        <v>236</v>
      </c>
      <c r="Q63" s="219" t="s">
        <v>293</v>
      </c>
      <c r="R63" s="220"/>
      <c r="S63" s="219" t="s">
        <v>183</v>
      </c>
      <c r="T63" s="220" t="s">
        <v>182</v>
      </c>
      <c r="U63" s="218" t="s">
        <v>313</v>
      </c>
      <c r="V63" s="222" t="s">
        <v>236</v>
      </c>
      <c r="W63" s="218" t="s">
        <v>356</v>
      </c>
      <c r="X63" s="218" t="s">
        <v>282</v>
      </c>
      <c r="Y63" s="218" t="s">
        <v>308</v>
      </c>
      <c r="Z63" s="238" t="s">
        <v>266</v>
      </c>
      <c r="AA63" s="238" t="s">
        <v>236</v>
      </c>
      <c r="AB63" s="218" t="s">
        <v>264</v>
      </c>
      <c r="AC63" s="218" t="s">
        <v>301</v>
      </c>
      <c r="AD63" s="218" t="str">
        <f>AH63</f>
        <v>NACE Rev2</v>
      </c>
      <c r="AE63" s="218" t="s">
        <v>307</v>
      </c>
      <c r="AF63" s="218" t="s">
        <v>378</v>
      </c>
      <c r="AG63" s="218" t="s">
        <v>236</v>
      </c>
      <c r="AH63" s="218" t="s">
        <v>236</v>
      </c>
      <c r="AI63" s="218" t="s">
        <v>236</v>
      </c>
      <c r="AJ63" s="219" t="s">
        <v>183</v>
      </c>
      <c r="AK63" s="219" t="s">
        <v>183</v>
      </c>
      <c r="AL63" s="218" t="s">
        <v>236</v>
      </c>
      <c r="AM63" s="218" t="s">
        <v>219</v>
      </c>
      <c r="AN63" s="218" t="s">
        <v>306</v>
      </c>
      <c r="AO63" s="218" t="s">
        <v>236</v>
      </c>
      <c r="AP63" s="218" t="s">
        <v>244</v>
      </c>
      <c r="AQ63" s="218" t="s">
        <v>179</v>
      </c>
      <c r="AR63" s="218" t="s">
        <v>281</v>
      </c>
      <c r="AS63" s="222" t="s">
        <v>297</v>
      </c>
      <c r="AT63" s="218" t="s">
        <v>308</v>
      </c>
      <c r="AU63" s="218" t="s">
        <v>245</v>
      </c>
      <c r="AV63" s="222" t="s">
        <v>179</v>
      </c>
      <c r="AW63" s="224" t="s">
        <v>377</v>
      </c>
      <c r="AX63" s="220" t="s">
        <v>309</v>
      </c>
      <c r="AY63" s="222" t="s">
        <v>312</v>
      </c>
      <c r="AZ63" s="218" t="s">
        <v>179</v>
      </c>
      <c r="BA63" s="225" t="s">
        <v>179</v>
      </c>
      <c r="BB63" s="225" t="s">
        <v>188</v>
      </c>
      <c r="BC63" s="218" t="s">
        <v>265</v>
      </c>
      <c r="BD63" s="223" t="s">
        <v>231</v>
      </c>
      <c r="BE63" s="218" t="s">
        <v>181</v>
      </c>
      <c r="BF63" s="218" t="s">
        <v>247</v>
      </c>
    </row>
    <row r="64" spans="1:58" ht="14.5" x14ac:dyDescent="0.35">
      <c r="A64" s="250"/>
      <c r="B64" s="123" t="str">
        <f>IF(api_version=2,"activities[*].code","Activity/ActivityCode")</f>
        <v>activities[*].code</v>
      </c>
      <c r="D64" s="177" t="s">
        <v>1</v>
      </c>
      <c r="E64" s="177" t="s">
        <v>1</v>
      </c>
      <c r="F64" s="177" t="s">
        <v>1</v>
      </c>
      <c r="G64" s="177" t="s">
        <v>1</v>
      </c>
      <c r="H64" s="159" t="s">
        <v>1</v>
      </c>
      <c r="I64" s="160" t="s">
        <v>1</v>
      </c>
      <c r="J64" s="177" t="s">
        <v>1</v>
      </c>
      <c r="K64" s="159" t="s">
        <v>1</v>
      </c>
      <c r="L64" s="160" t="s">
        <v>5</v>
      </c>
      <c r="M64" s="177" t="s">
        <v>1</v>
      </c>
      <c r="N64" s="159" t="s">
        <v>1</v>
      </c>
      <c r="O64" s="159" t="s">
        <v>1</v>
      </c>
      <c r="P64" s="159" t="s">
        <v>1</v>
      </c>
      <c r="Q64" s="159" t="s">
        <v>1</v>
      </c>
      <c r="R64" s="160" t="s">
        <v>1</v>
      </c>
      <c r="S64" s="159" t="s">
        <v>1</v>
      </c>
      <c r="T64" s="160" t="s">
        <v>1</v>
      </c>
      <c r="U64" s="177" t="s">
        <v>1</v>
      </c>
      <c r="V64" s="177" t="s">
        <v>1</v>
      </c>
      <c r="W64" s="177" t="s">
        <v>1</v>
      </c>
      <c r="X64" s="177" t="s">
        <v>1</v>
      </c>
      <c r="Y64" s="177" t="s">
        <v>1</v>
      </c>
      <c r="Z64" s="177" t="s">
        <v>1</v>
      </c>
      <c r="AA64" s="177" t="s">
        <v>1</v>
      </c>
      <c r="AB64" s="177" t="s">
        <v>1</v>
      </c>
      <c r="AC64" s="177" t="s">
        <v>1</v>
      </c>
      <c r="AD64" s="177" t="str">
        <f>AH64</f>
        <v>Yes</v>
      </c>
      <c r="AE64" s="177" t="s">
        <v>1</v>
      </c>
      <c r="AF64" s="177" t="s">
        <v>1</v>
      </c>
      <c r="AG64" s="177" t="s">
        <v>1</v>
      </c>
      <c r="AH64" s="177" t="s">
        <v>1</v>
      </c>
      <c r="AI64" s="177" t="s">
        <v>1</v>
      </c>
      <c r="AJ64" s="177" t="s">
        <v>1</v>
      </c>
      <c r="AK64" s="177" t="str">
        <f>AJ64</f>
        <v>Yes</v>
      </c>
      <c r="AL64" s="177" t="s">
        <v>1</v>
      </c>
      <c r="AM64" s="177" t="s">
        <v>1</v>
      </c>
      <c r="AN64" s="177" t="s">
        <v>1</v>
      </c>
      <c r="AO64" s="177" t="str">
        <f>AH64</f>
        <v>Yes</v>
      </c>
      <c r="AP64" s="177" t="s">
        <v>1</v>
      </c>
      <c r="AQ64" s="177" t="s">
        <v>1</v>
      </c>
      <c r="AR64" s="177" t="s">
        <v>1</v>
      </c>
      <c r="AS64" s="177" t="s">
        <v>1</v>
      </c>
      <c r="AT64" s="177" t="s">
        <v>1</v>
      </c>
      <c r="AU64" s="177" t="s">
        <v>1</v>
      </c>
      <c r="AV64" s="177" t="s">
        <v>1</v>
      </c>
      <c r="AW64" s="159" t="s">
        <v>1</v>
      </c>
      <c r="AX64" s="160" t="s">
        <v>1</v>
      </c>
      <c r="AY64" s="177" t="s">
        <v>5</v>
      </c>
      <c r="AZ64" s="177" t="s">
        <v>1</v>
      </c>
      <c r="BA64" s="177" t="s">
        <v>1</v>
      </c>
      <c r="BB64" s="159" t="s">
        <v>1</v>
      </c>
      <c r="BC64" s="177" t="s">
        <v>1</v>
      </c>
      <c r="BD64" s="177" t="s">
        <v>1</v>
      </c>
      <c r="BE64" s="177" t="s">
        <v>1</v>
      </c>
      <c r="BF64" s="177" t="s">
        <v>1</v>
      </c>
    </row>
    <row r="65" spans="1:58" ht="14.5" x14ac:dyDescent="0.35">
      <c r="A65" s="250"/>
      <c r="B65" s="123" t="str">
        <f>IF(api_version=2,"activities[*].description","Activity/ActivityDescription")</f>
        <v>activities[*].description</v>
      </c>
      <c r="D65" s="177" t="s">
        <v>1</v>
      </c>
      <c r="E65" s="177" t="s">
        <v>1</v>
      </c>
      <c r="F65" s="177" t="s">
        <v>1</v>
      </c>
      <c r="G65" s="177" t="s">
        <v>1</v>
      </c>
      <c r="H65" s="159" t="s">
        <v>1</v>
      </c>
      <c r="I65" s="160" t="s">
        <v>1</v>
      </c>
      <c r="J65" s="177" t="s">
        <v>1</v>
      </c>
      <c r="K65" s="159" t="s">
        <v>1</v>
      </c>
      <c r="L65" s="160" t="s">
        <v>5</v>
      </c>
      <c r="M65" s="177" t="s">
        <v>1</v>
      </c>
      <c r="N65" s="159" t="s">
        <v>1</v>
      </c>
      <c r="O65" s="159" t="s">
        <v>1</v>
      </c>
      <c r="P65" s="159" t="s">
        <v>1</v>
      </c>
      <c r="Q65" s="159" t="s">
        <v>1</v>
      </c>
      <c r="R65" s="160" t="s">
        <v>1</v>
      </c>
      <c r="S65" s="159" t="s">
        <v>1</v>
      </c>
      <c r="T65" s="160" t="s">
        <v>1</v>
      </c>
      <c r="U65" s="177" t="s">
        <v>1</v>
      </c>
      <c r="V65" s="177" t="s">
        <v>1</v>
      </c>
      <c r="W65" s="177" t="s">
        <v>1</v>
      </c>
      <c r="X65" s="177" t="s">
        <v>1</v>
      </c>
      <c r="Y65" s="177" t="s">
        <v>1</v>
      </c>
      <c r="Z65" s="177" t="s">
        <v>1</v>
      </c>
      <c r="AA65" s="177" t="s">
        <v>1</v>
      </c>
      <c r="AB65" s="177" t="s">
        <v>1</v>
      </c>
      <c r="AC65" s="177" t="s">
        <v>1</v>
      </c>
      <c r="AD65" s="177" t="str">
        <f>AH65</f>
        <v>Yes</v>
      </c>
      <c r="AE65" s="177" t="s">
        <v>1</v>
      </c>
      <c r="AF65" s="177" t="s">
        <v>1</v>
      </c>
      <c r="AG65" s="177" t="s">
        <v>1</v>
      </c>
      <c r="AH65" s="177" t="s">
        <v>1</v>
      </c>
      <c r="AI65" s="177" t="s">
        <v>1</v>
      </c>
      <c r="AJ65" s="177" t="s">
        <v>1</v>
      </c>
      <c r="AK65" s="177" t="str">
        <f>AJ65</f>
        <v>Yes</v>
      </c>
      <c r="AL65" s="177" t="s">
        <v>1</v>
      </c>
      <c r="AM65" s="177" t="s">
        <v>1</v>
      </c>
      <c r="AN65" s="177" t="s">
        <v>1</v>
      </c>
      <c r="AO65" s="177" t="str">
        <f>AH65</f>
        <v>Yes</v>
      </c>
      <c r="AP65" s="177" t="s">
        <v>1</v>
      </c>
      <c r="AQ65" s="177" t="s">
        <v>1</v>
      </c>
      <c r="AR65" s="177" t="s">
        <v>1</v>
      </c>
      <c r="AS65" s="177" t="s">
        <v>1</v>
      </c>
      <c r="AT65" s="177" t="s">
        <v>1</v>
      </c>
      <c r="AU65" s="177" t="s">
        <v>1</v>
      </c>
      <c r="AV65" s="177" t="s">
        <v>1</v>
      </c>
      <c r="AW65" s="159" t="s">
        <v>1</v>
      </c>
      <c r="AX65" s="160" t="s">
        <v>1</v>
      </c>
      <c r="AY65" s="177" t="s">
        <v>5</v>
      </c>
      <c r="AZ65" s="177" t="s">
        <v>1</v>
      </c>
      <c r="BA65" s="177" t="s">
        <v>1</v>
      </c>
      <c r="BB65" s="159" t="s">
        <v>1</v>
      </c>
      <c r="BC65" s="177" t="s">
        <v>1</v>
      </c>
      <c r="BD65" s="177" t="s">
        <v>1</v>
      </c>
      <c r="BE65" s="177" t="s">
        <v>1</v>
      </c>
      <c r="BF65" s="177" t="s">
        <v>1</v>
      </c>
    </row>
    <row r="66" spans="1:58" ht="15" thickBot="1" x14ac:dyDescent="0.4">
      <c r="A66" s="250"/>
      <c r="B66" s="124" t="str">
        <f>IF(api_version=2,"(secondary classification(s) [array])","-")</f>
        <v>(secondary classification(s) [array])</v>
      </c>
      <c r="C66" s="94" t="s">
        <v>171</v>
      </c>
      <c r="D66" s="177" t="s">
        <v>396</v>
      </c>
      <c r="E66" s="177" t="str">
        <f>IF(api_version=2,"Yes","No")</f>
        <v>Yes</v>
      </c>
      <c r="F66" s="177" t="s">
        <v>5</v>
      </c>
      <c r="G66" s="177" t="str">
        <f>IF(api_version=2,"No","No")</f>
        <v>No</v>
      </c>
      <c r="H66" s="159" t="s">
        <v>5</v>
      </c>
      <c r="I66" s="160" t="str">
        <f>IF(api_version=2,"US SIC87","No")</f>
        <v>US SIC87</v>
      </c>
      <c r="J66" s="177" t="s">
        <v>5</v>
      </c>
      <c r="K66" s="170" t="str">
        <f>IF(api_version=2,"SIC03, NACE Rev2","No")</f>
        <v>SIC03, NACE Rev2</v>
      </c>
      <c r="L66" s="160" t="s">
        <v>5</v>
      </c>
      <c r="M66" s="177" t="str">
        <f>IF(api_version=2,"NACE","No")</f>
        <v>NACE</v>
      </c>
      <c r="N66" s="159" t="s">
        <v>5</v>
      </c>
      <c r="O66" s="159" t="s">
        <v>5</v>
      </c>
      <c r="P66" s="159" t="s">
        <v>5</v>
      </c>
      <c r="Q66" s="159" t="s">
        <v>5</v>
      </c>
      <c r="R66" s="160" t="s">
        <v>5</v>
      </c>
      <c r="S66" s="170" t="str">
        <f>IF(api_version=2,"SIC03","no")</f>
        <v>SIC03</v>
      </c>
      <c r="T66" s="160" t="s">
        <v>5</v>
      </c>
      <c r="U66" s="177" t="s">
        <v>5</v>
      </c>
      <c r="V66" s="177" t="s">
        <v>5</v>
      </c>
      <c r="W66" s="177" t="s">
        <v>5</v>
      </c>
      <c r="X66" s="177" t="s">
        <v>5</v>
      </c>
      <c r="Y66" s="177" t="str">
        <f t="shared" ref="Y66" si="48">IF(api_version=2,"No","No")</f>
        <v>No</v>
      </c>
      <c r="Z66" s="211" t="str">
        <f>IF(api_version=2,"NOGA 2002","No")</f>
        <v>NOGA 2002</v>
      </c>
      <c r="AA66" s="177" t="s">
        <v>5</v>
      </c>
      <c r="AB66" s="177" t="s">
        <v>5</v>
      </c>
      <c r="AC66" s="177" t="s">
        <v>5</v>
      </c>
      <c r="AD66" s="177" t="str">
        <f>AH66</f>
        <v>No</v>
      </c>
      <c r="AE66" s="177" t="str">
        <f t="shared" ref="AE66" si="49">IF(api_version=2,"No","No")</f>
        <v>No</v>
      </c>
      <c r="AF66" s="212" t="str">
        <f>IF(api_version=2,"ISIC","No")</f>
        <v>ISIC</v>
      </c>
      <c r="AG66" s="177" t="str">
        <f t="shared" ref="AG66" si="50">IF(api_version=2,"No","No")</f>
        <v>No</v>
      </c>
      <c r="AH66" s="177" t="s">
        <v>5</v>
      </c>
      <c r="AI66" s="177" t="s">
        <v>5</v>
      </c>
      <c r="AJ66" s="177" t="s">
        <v>5</v>
      </c>
      <c r="AK66" s="177" t="str">
        <f>AJ66</f>
        <v>No</v>
      </c>
      <c r="AL66" s="177" t="s">
        <v>5</v>
      </c>
      <c r="AM66" s="177" t="s">
        <v>5</v>
      </c>
      <c r="AN66" s="177" t="str">
        <f t="shared" ref="AN66" si="51">IF(api_version=2,"No","No")</f>
        <v>No</v>
      </c>
      <c r="AO66" s="177" t="str">
        <f>AH66</f>
        <v>No</v>
      </c>
      <c r="AP66" s="177" t="s">
        <v>5</v>
      </c>
      <c r="AQ66" s="177" t="s">
        <v>5</v>
      </c>
      <c r="AR66" s="177" t="s">
        <v>5</v>
      </c>
      <c r="AS66" s="177" t="s">
        <v>5</v>
      </c>
      <c r="AT66" s="177" t="str">
        <f t="shared" ref="AT66" si="52">IF(api_version=2,"No","No")</f>
        <v>No</v>
      </c>
      <c r="AU66" s="211" t="str">
        <f>IF(api_version=2,"NACE Rev2","No")</f>
        <v>NACE Rev2</v>
      </c>
      <c r="AV66" s="177" t="s">
        <v>5</v>
      </c>
      <c r="AW66" s="159" t="s">
        <v>5</v>
      </c>
      <c r="AX66" s="160" t="s">
        <v>5</v>
      </c>
      <c r="AY66" s="177" t="s">
        <v>5</v>
      </c>
      <c r="AZ66" s="177" t="str">
        <f>IF(api_version=2,"NAICS","No")</f>
        <v>NAICS</v>
      </c>
      <c r="BA66" s="212" t="str">
        <f>IF(api_version=2,"NAICS","No")</f>
        <v>NAICS</v>
      </c>
      <c r="BB66" s="212" t="str">
        <f>IF(api_version=2,"F150","No")</f>
        <v>F150</v>
      </c>
      <c r="BC66" s="177" t="s">
        <v>5</v>
      </c>
      <c r="BD66" s="177" t="s">
        <v>5</v>
      </c>
      <c r="BE66" s="206" t="str">
        <f>IF(api_version=2,"CIIU*","No")</f>
        <v>CIIU*</v>
      </c>
      <c r="BF66" s="177" t="str">
        <f>IF(api_version=2,"SCIAN","No")</f>
        <v>SCIAN</v>
      </c>
    </row>
    <row r="67" spans="1:58" ht="15" thickTop="1" x14ac:dyDescent="0.35">
      <c r="A67" s="250"/>
      <c r="B67" s="149" t="str">
        <f>CONCATENATE(IF(api_version=2,"previousNames","PreviousNames")," [array]")</f>
        <v>previousNames [array]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</row>
    <row r="68" spans="1:58" ht="14.5" x14ac:dyDescent="0.35">
      <c r="A68" s="250"/>
      <c r="B68" s="123" t="str">
        <f>CONCATENATE(IF(api_version=2,"previousName","PreviousName*/Name"))</f>
        <v>previousName</v>
      </c>
      <c r="D68" s="177" t="s">
        <v>5</v>
      </c>
      <c r="E68" s="177" t="s">
        <v>5</v>
      </c>
      <c r="F68" s="177" t="s">
        <v>1</v>
      </c>
      <c r="G68" s="177" t="s">
        <v>5</v>
      </c>
      <c r="H68" s="159" t="s">
        <v>1</v>
      </c>
      <c r="I68" s="160" t="s">
        <v>5</v>
      </c>
      <c r="J68" s="177" t="s">
        <v>5</v>
      </c>
      <c r="K68" s="159" t="s">
        <v>5</v>
      </c>
      <c r="L68" s="160" t="str">
        <f>IF(api_version=2,"Yes","No")</f>
        <v>Yes</v>
      </c>
      <c r="M68" s="177" t="s">
        <v>5</v>
      </c>
      <c r="N68" s="159" t="s">
        <v>1</v>
      </c>
      <c r="O68" s="159" t="s">
        <v>1</v>
      </c>
      <c r="P68" s="159" t="s">
        <v>1</v>
      </c>
      <c r="Q68" s="159" t="s">
        <v>5</v>
      </c>
      <c r="R68" s="160" t="s">
        <v>5</v>
      </c>
      <c r="S68" s="159" t="s">
        <v>1</v>
      </c>
      <c r="T68" s="160" t="s">
        <v>5</v>
      </c>
      <c r="U68" s="177" t="s">
        <v>1</v>
      </c>
      <c r="V68" s="177" t="s">
        <v>1</v>
      </c>
      <c r="W68" s="177" t="s">
        <v>1</v>
      </c>
      <c r="X68" s="177" t="s">
        <v>1</v>
      </c>
      <c r="Y68" s="177" t="s">
        <v>5</v>
      </c>
      <c r="Z68" s="177" t="s">
        <v>5</v>
      </c>
      <c r="AA68" s="177" t="s">
        <v>5</v>
      </c>
      <c r="AB68" s="177" t="s">
        <v>1</v>
      </c>
      <c r="AC68" s="177" t="s">
        <v>5</v>
      </c>
      <c r="AD68" s="177" t="str">
        <f>AH68</f>
        <v>Yes</v>
      </c>
      <c r="AE68" s="177" t="s">
        <v>5</v>
      </c>
      <c r="AF68" s="177" t="s">
        <v>1</v>
      </c>
      <c r="AG68" s="177" t="s">
        <v>1</v>
      </c>
      <c r="AH68" s="177" t="s">
        <v>1</v>
      </c>
      <c r="AI68" s="177" t="s">
        <v>1</v>
      </c>
      <c r="AJ68" s="177" t="s">
        <v>1</v>
      </c>
      <c r="AK68" s="177" t="str">
        <f>AJ68</f>
        <v>Yes</v>
      </c>
      <c r="AL68" s="177" t="s">
        <v>1</v>
      </c>
      <c r="AM68" s="177" t="s">
        <v>5</v>
      </c>
      <c r="AN68" s="177" t="s">
        <v>1</v>
      </c>
      <c r="AO68" s="159" t="str">
        <f>AH68</f>
        <v>Yes</v>
      </c>
      <c r="AP68" s="159" t="s">
        <v>5</v>
      </c>
      <c r="AQ68" s="159" t="s">
        <v>1</v>
      </c>
      <c r="AR68" s="177" t="s">
        <v>5</v>
      </c>
      <c r="AS68" s="177" t="s">
        <v>1</v>
      </c>
      <c r="AT68" s="177" t="s">
        <v>5</v>
      </c>
      <c r="AU68" s="177" t="s">
        <v>1</v>
      </c>
      <c r="AV68" s="177" t="s">
        <v>5</v>
      </c>
      <c r="AW68" s="159" t="s">
        <v>5</v>
      </c>
      <c r="AX68" s="160" t="s">
        <v>5</v>
      </c>
      <c r="AY68" s="177" t="s">
        <v>1</v>
      </c>
      <c r="AZ68" s="177" t="s">
        <v>5</v>
      </c>
      <c r="BA68" s="177" t="s">
        <v>5</v>
      </c>
      <c r="BB68" s="159" t="s">
        <v>1</v>
      </c>
      <c r="BC68" s="177" t="s">
        <v>1</v>
      </c>
      <c r="BD68" s="177" t="s">
        <v>5</v>
      </c>
      <c r="BE68" s="177" t="s">
        <v>1</v>
      </c>
      <c r="BF68" s="177" t="s">
        <v>5</v>
      </c>
    </row>
    <row r="69" spans="1:58" ht="15" thickBot="1" x14ac:dyDescent="0.4">
      <c r="A69" s="250"/>
      <c r="B69" s="50" t="str">
        <f>CONCATENATE(IF(api_version=2,"dateChanged","PreviousName*/DateChanged"))</f>
        <v>dateChanged</v>
      </c>
      <c r="D69" s="177" t="s">
        <v>5</v>
      </c>
      <c r="E69" s="177" t="s">
        <v>5</v>
      </c>
      <c r="F69" s="177" t="s">
        <v>5</v>
      </c>
      <c r="G69" s="177" t="s">
        <v>5</v>
      </c>
      <c r="H69" s="159" t="s">
        <v>1</v>
      </c>
      <c r="I69" s="160" t="s">
        <v>5</v>
      </c>
      <c r="J69" s="177" t="s">
        <v>5</v>
      </c>
      <c r="K69" s="159" t="s">
        <v>5</v>
      </c>
      <c r="L69" s="160" t="str">
        <f>IF(api_version=2,"Yes","No")</f>
        <v>Yes</v>
      </c>
      <c r="M69" s="177" t="s">
        <v>5</v>
      </c>
      <c r="N69" s="159" t="s">
        <v>1</v>
      </c>
      <c r="O69" s="159" t="s">
        <v>1</v>
      </c>
      <c r="P69" s="159" t="s">
        <v>1</v>
      </c>
      <c r="Q69" s="159" t="s">
        <v>5</v>
      </c>
      <c r="R69" s="160" t="s">
        <v>5</v>
      </c>
      <c r="S69" s="159" t="s">
        <v>1</v>
      </c>
      <c r="T69" s="160" t="s">
        <v>5</v>
      </c>
      <c r="U69" s="177" t="s">
        <v>1</v>
      </c>
      <c r="V69" s="177" t="s">
        <v>1</v>
      </c>
      <c r="W69" s="177" t="s">
        <v>1</v>
      </c>
      <c r="X69" s="177" t="s">
        <v>1</v>
      </c>
      <c r="Y69" s="177" t="s">
        <v>5</v>
      </c>
      <c r="Z69" s="177" t="s">
        <v>5</v>
      </c>
      <c r="AA69" s="177" t="s">
        <v>5</v>
      </c>
      <c r="AB69" s="177" t="s">
        <v>1</v>
      </c>
      <c r="AC69" s="177" t="s">
        <v>5</v>
      </c>
      <c r="AD69" s="177" t="str">
        <f t="shared" ref="AD69:AD73" si="53">AH69</f>
        <v>Yes</v>
      </c>
      <c r="AE69" s="177" t="s">
        <v>5</v>
      </c>
      <c r="AF69" s="177" t="s">
        <v>1</v>
      </c>
      <c r="AG69" s="177" t="s">
        <v>1</v>
      </c>
      <c r="AH69" s="177" t="s">
        <v>1</v>
      </c>
      <c r="AI69" s="177" t="s">
        <v>1</v>
      </c>
      <c r="AJ69" s="177" t="s">
        <v>5</v>
      </c>
      <c r="AK69" s="177" t="str">
        <f>AJ69</f>
        <v>No</v>
      </c>
      <c r="AL69" s="177" t="s">
        <v>1</v>
      </c>
      <c r="AM69" s="177" t="s">
        <v>5</v>
      </c>
      <c r="AN69" s="177" t="s">
        <v>1</v>
      </c>
      <c r="AO69" s="159" t="str">
        <f>AH69</f>
        <v>Yes</v>
      </c>
      <c r="AP69" s="159" t="s">
        <v>5</v>
      </c>
      <c r="AQ69" s="159" t="s">
        <v>1</v>
      </c>
      <c r="AR69" s="177" t="s">
        <v>5</v>
      </c>
      <c r="AS69" s="177" t="s">
        <v>1</v>
      </c>
      <c r="AT69" s="177" t="s">
        <v>5</v>
      </c>
      <c r="AU69" s="177" t="s">
        <v>1</v>
      </c>
      <c r="AV69" s="177" t="s">
        <v>5</v>
      </c>
      <c r="AW69" s="159" t="s">
        <v>5</v>
      </c>
      <c r="AX69" s="160" t="s">
        <v>5</v>
      </c>
      <c r="AY69" s="177" t="s">
        <v>1</v>
      </c>
      <c r="AZ69" s="177" t="s">
        <v>5</v>
      </c>
      <c r="BA69" s="177" t="s">
        <v>5</v>
      </c>
      <c r="BB69" s="159" t="s">
        <v>1</v>
      </c>
      <c r="BC69" s="177" t="s">
        <v>1</v>
      </c>
      <c r="BD69" s="177" t="s">
        <v>5</v>
      </c>
      <c r="BE69" s="177" t="s">
        <v>1</v>
      </c>
      <c r="BF69" s="177" t="s">
        <v>5</v>
      </c>
    </row>
    <row r="70" spans="1:58" ht="17.25" customHeight="1" thickTop="1" x14ac:dyDescent="0.35">
      <c r="A70" s="250"/>
      <c r="B70" s="149" t="str">
        <f>CONCATENATE(IF(api_version=2,"previousLegalForms","PreviousLegalForms")," [array]")</f>
        <v>previousLegalForms [array]</v>
      </c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1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</row>
    <row r="71" spans="1:58" ht="14.5" x14ac:dyDescent="0.35">
      <c r="A71" s="250"/>
      <c r="B71" s="123" t="str">
        <f>CONCATENATE(IF(api_version=2,"legalForm.providerCode","PreviousLegalForm/LegalForm @ProviderCode"))</f>
        <v>legalForm.providerCode</v>
      </c>
      <c r="C71" s="94" t="s">
        <v>171</v>
      </c>
      <c r="D71" s="177" t="s">
        <v>5</v>
      </c>
      <c r="E71" s="177" t="s">
        <v>5</v>
      </c>
      <c r="F71" s="177" t="s">
        <v>5</v>
      </c>
      <c r="G71" s="177" t="s">
        <v>5</v>
      </c>
      <c r="H71" s="159" t="s">
        <v>5</v>
      </c>
      <c r="I71" s="160" t="s">
        <v>5</v>
      </c>
      <c r="J71" s="177" t="s">
        <v>5</v>
      </c>
      <c r="K71" s="159" t="s">
        <v>5</v>
      </c>
      <c r="L71" s="160" t="s">
        <v>5</v>
      </c>
      <c r="M71" s="177" t="s">
        <v>5</v>
      </c>
      <c r="N71" s="159" t="s">
        <v>5</v>
      </c>
      <c r="O71" s="159" t="s">
        <v>5</v>
      </c>
      <c r="P71" s="159" t="s">
        <v>5</v>
      </c>
      <c r="Q71" s="159" t="s">
        <v>5</v>
      </c>
      <c r="R71" s="160" t="s">
        <v>5</v>
      </c>
      <c r="S71" s="159" t="s">
        <v>5</v>
      </c>
      <c r="T71" s="160" t="s">
        <v>5</v>
      </c>
      <c r="U71" s="177" t="s">
        <v>5</v>
      </c>
      <c r="V71" s="177" t="s">
        <v>5</v>
      </c>
      <c r="W71" s="177" t="s">
        <v>5</v>
      </c>
      <c r="X71" s="177" t="s">
        <v>5</v>
      </c>
      <c r="Y71" s="177" t="s">
        <v>5</v>
      </c>
      <c r="Z71" s="177" t="s">
        <v>5</v>
      </c>
      <c r="AA71" s="177" t="s">
        <v>5</v>
      </c>
      <c r="AB71" s="177" t="s">
        <v>5</v>
      </c>
      <c r="AC71" s="177" t="s">
        <v>5</v>
      </c>
      <c r="AD71" s="177" t="str">
        <f t="shared" si="53"/>
        <v>No</v>
      </c>
      <c r="AE71" s="177" t="s">
        <v>5</v>
      </c>
      <c r="AF71" s="177" t="str">
        <f t="shared" ref="AF71:AI73" si="54">IF(api_version=2,"No","No")</f>
        <v>No</v>
      </c>
      <c r="AG71" s="177" t="str">
        <f t="shared" si="54"/>
        <v>No</v>
      </c>
      <c r="AH71" s="177" t="str">
        <f t="shared" si="54"/>
        <v>No</v>
      </c>
      <c r="AI71" s="177" t="str">
        <f t="shared" si="54"/>
        <v>No</v>
      </c>
      <c r="AJ71" s="177" t="s">
        <v>5</v>
      </c>
      <c r="AK71" s="177" t="str">
        <f>AJ71</f>
        <v>No</v>
      </c>
      <c r="AL71" s="177" t="s">
        <v>5</v>
      </c>
      <c r="AM71" s="177" t="s">
        <v>5</v>
      </c>
      <c r="AN71" s="177" t="s">
        <v>5</v>
      </c>
      <c r="AO71" s="159" t="str">
        <f>AH71</f>
        <v>No</v>
      </c>
      <c r="AP71" s="159" t="s">
        <v>5</v>
      </c>
      <c r="AQ71" s="159" t="s">
        <v>1</v>
      </c>
      <c r="AR71" s="177" t="s">
        <v>5</v>
      </c>
      <c r="AS71" s="177" t="s">
        <v>5</v>
      </c>
      <c r="AT71" s="177" t="s">
        <v>5</v>
      </c>
      <c r="AU71" s="177" t="s">
        <v>5</v>
      </c>
      <c r="AV71" s="177" t="s">
        <v>5</v>
      </c>
      <c r="AW71" s="159" t="s">
        <v>5</v>
      </c>
      <c r="AX71" s="160" t="s">
        <v>5</v>
      </c>
      <c r="AY71" s="177" t="s">
        <v>5</v>
      </c>
      <c r="AZ71" s="177" t="s">
        <v>5</v>
      </c>
      <c r="BA71" s="177" t="s">
        <v>5</v>
      </c>
      <c r="BB71" s="159" t="s">
        <v>5</v>
      </c>
      <c r="BC71" s="177" t="s">
        <v>5</v>
      </c>
      <c r="BD71" s="177" t="s">
        <v>5</v>
      </c>
      <c r="BE71" s="177" t="s">
        <v>1</v>
      </c>
      <c r="BF71" s="177" t="s">
        <v>5</v>
      </c>
    </row>
    <row r="72" spans="1:58" ht="14.5" x14ac:dyDescent="0.35">
      <c r="A72" s="250"/>
      <c r="B72" s="123" t="str">
        <f>CONCATENATE(IF(api_version=2,"legalForm.description","PreviousLegalForm/LegalForm"))</f>
        <v>legalForm.description</v>
      </c>
      <c r="D72" s="177" t="s">
        <v>5</v>
      </c>
      <c r="E72" s="177" t="s">
        <v>5</v>
      </c>
      <c r="F72" s="177" t="s">
        <v>1</v>
      </c>
      <c r="G72" s="177" t="s">
        <v>5</v>
      </c>
      <c r="H72" s="159" t="s">
        <v>5</v>
      </c>
      <c r="I72" s="160" t="s">
        <v>5</v>
      </c>
      <c r="J72" s="177" t="s">
        <v>5</v>
      </c>
      <c r="K72" s="159" t="s">
        <v>5</v>
      </c>
      <c r="L72" s="160" t="s">
        <v>5</v>
      </c>
      <c r="M72" s="177" t="s">
        <v>5</v>
      </c>
      <c r="N72" s="159" t="s">
        <v>5</v>
      </c>
      <c r="O72" s="159" t="s">
        <v>5</v>
      </c>
      <c r="P72" s="159" t="s">
        <v>5</v>
      </c>
      <c r="Q72" s="159" t="s">
        <v>5</v>
      </c>
      <c r="R72" s="160" t="s">
        <v>5</v>
      </c>
      <c r="S72" s="159" t="s">
        <v>5</v>
      </c>
      <c r="T72" s="160" t="s">
        <v>5</v>
      </c>
      <c r="U72" s="177" t="s">
        <v>1</v>
      </c>
      <c r="V72" s="177" t="s">
        <v>1</v>
      </c>
      <c r="W72" s="177" t="s">
        <v>5</v>
      </c>
      <c r="X72" s="177" t="s">
        <v>5</v>
      </c>
      <c r="Y72" s="177" t="s">
        <v>5</v>
      </c>
      <c r="Z72" s="177" t="s">
        <v>5</v>
      </c>
      <c r="AA72" s="177" t="s">
        <v>5</v>
      </c>
      <c r="AB72" s="177" t="s">
        <v>5</v>
      </c>
      <c r="AC72" s="177" t="s">
        <v>5</v>
      </c>
      <c r="AD72" s="177" t="str">
        <f t="shared" si="53"/>
        <v>Yes</v>
      </c>
      <c r="AE72" s="177" t="s">
        <v>5</v>
      </c>
      <c r="AF72" s="177" t="str">
        <f t="shared" si="54"/>
        <v>No</v>
      </c>
      <c r="AG72" s="177" t="s">
        <v>1</v>
      </c>
      <c r="AH72" s="177" t="s">
        <v>1</v>
      </c>
      <c r="AI72" s="177" t="s">
        <v>1</v>
      </c>
      <c r="AJ72" s="177" t="s">
        <v>5</v>
      </c>
      <c r="AK72" s="177" t="str">
        <f>AJ72</f>
        <v>No</v>
      </c>
      <c r="AL72" s="177" t="s">
        <v>5</v>
      </c>
      <c r="AM72" s="177" t="s">
        <v>5</v>
      </c>
      <c r="AN72" s="177" t="s">
        <v>1</v>
      </c>
      <c r="AO72" s="159" t="str">
        <f>AH72</f>
        <v>Yes</v>
      </c>
      <c r="AP72" s="159" t="s">
        <v>5</v>
      </c>
      <c r="AQ72" s="159" t="s">
        <v>1</v>
      </c>
      <c r="AR72" s="177" t="s">
        <v>5</v>
      </c>
      <c r="AS72" s="177" t="s">
        <v>5</v>
      </c>
      <c r="AT72" s="177" t="s">
        <v>5</v>
      </c>
      <c r="AU72" s="177" t="s">
        <v>5</v>
      </c>
      <c r="AV72" s="177" t="s">
        <v>5</v>
      </c>
      <c r="AW72" s="159" t="s">
        <v>5</v>
      </c>
      <c r="AX72" s="160" t="s">
        <v>5</v>
      </c>
      <c r="AY72" s="177" t="s">
        <v>5</v>
      </c>
      <c r="AZ72" s="177" t="s">
        <v>5</v>
      </c>
      <c r="BA72" s="177" t="s">
        <v>5</v>
      </c>
      <c r="BB72" s="159" t="s">
        <v>5</v>
      </c>
      <c r="BC72" s="177" t="s">
        <v>5</v>
      </c>
      <c r="BD72" s="177" t="s">
        <v>5</v>
      </c>
      <c r="BE72" s="177" t="s">
        <v>5</v>
      </c>
      <c r="BF72" s="177" t="s">
        <v>5</v>
      </c>
    </row>
    <row r="73" spans="1:58" ht="15" thickBot="1" x14ac:dyDescent="0.4">
      <c r="A73" s="250"/>
      <c r="B73" s="50" t="str">
        <f>IF(api_version=2,"legalForm.dateChanged","PreviousLegalForm/DateChanged")</f>
        <v>legalForm.dateChanged</v>
      </c>
      <c r="D73" s="177" t="s">
        <v>5</v>
      </c>
      <c r="E73" s="177" t="s">
        <v>5</v>
      </c>
      <c r="F73" s="177" t="s">
        <v>1</v>
      </c>
      <c r="G73" s="177" t="s">
        <v>5</v>
      </c>
      <c r="H73" s="159" t="s">
        <v>5</v>
      </c>
      <c r="I73" s="160" t="s">
        <v>5</v>
      </c>
      <c r="J73" s="177" t="s">
        <v>5</v>
      </c>
      <c r="K73" s="159" t="s">
        <v>5</v>
      </c>
      <c r="L73" s="160" t="s">
        <v>5</v>
      </c>
      <c r="M73" s="177" t="s">
        <v>5</v>
      </c>
      <c r="N73" s="159" t="s">
        <v>5</v>
      </c>
      <c r="O73" s="159" t="s">
        <v>5</v>
      </c>
      <c r="P73" s="159" t="s">
        <v>5</v>
      </c>
      <c r="Q73" s="159" t="s">
        <v>5</v>
      </c>
      <c r="R73" s="160" t="s">
        <v>5</v>
      </c>
      <c r="S73" s="159" t="s">
        <v>5</v>
      </c>
      <c r="T73" s="160" t="s">
        <v>5</v>
      </c>
      <c r="U73" s="177" t="s">
        <v>1</v>
      </c>
      <c r="V73" s="177" t="s">
        <v>1</v>
      </c>
      <c r="W73" s="177" t="s">
        <v>5</v>
      </c>
      <c r="X73" s="177" t="s">
        <v>5</v>
      </c>
      <c r="Y73" s="177" t="s">
        <v>5</v>
      </c>
      <c r="Z73" s="177" t="s">
        <v>5</v>
      </c>
      <c r="AA73" s="177" t="s">
        <v>5</v>
      </c>
      <c r="AB73" s="177" t="s">
        <v>5</v>
      </c>
      <c r="AC73" s="177" t="s">
        <v>5</v>
      </c>
      <c r="AD73" s="177" t="str">
        <f t="shared" si="53"/>
        <v>Yes</v>
      </c>
      <c r="AE73" s="177" t="s">
        <v>5</v>
      </c>
      <c r="AF73" s="177" t="str">
        <f t="shared" si="54"/>
        <v>No</v>
      </c>
      <c r="AG73" s="177" t="s">
        <v>1</v>
      </c>
      <c r="AH73" s="177" t="s">
        <v>1</v>
      </c>
      <c r="AI73" s="177" t="s">
        <v>1</v>
      </c>
      <c r="AJ73" s="177" t="s">
        <v>5</v>
      </c>
      <c r="AK73" s="177" t="str">
        <f>AJ73</f>
        <v>No</v>
      </c>
      <c r="AL73" s="177" t="s">
        <v>5</v>
      </c>
      <c r="AM73" s="177" t="s">
        <v>5</v>
      </c>
      <c r="AN73" s="177" t="s">
        <v>1</v>
      </c>
      <c r="AO73" s="159" t="str">
        <f>AH73</f>
        <v>Yes</v>
      </c>
      <c r="AP73" s="159" t="s">
        <v>5</v>
      </c>
      <c r="AQ73" s="177" t="str">
        <f t="shared" ref="AQ73" si="55">IF(api_version=2,"No","No")</f>
        <v>No</v>
      </c>
      <c r="AR73" s="177" t="s">
        <v>5</v>
      </c>
      <c r="AS73" s="177" t="s">
        <v>5</v>
      </c>
      <c r="AT73" s="177" t="s">
        <v>5</v>
      </c>
      <c r="AU73" s="177" t="s">
        <v>5</v>
      </c>
      <c r="AV73" s="177" t="s">
        <v>5</v>
      </c>
      <c r="AW73" s="159" t="s">
        <v>5</v>
      </c>
      <c r="AX73" s="160" t="s">
        <v>5</v>
      </c>
      <c r="AY73" s="177" t="s">
        <v>5</v>
      </c>
      <c r="AZ73" s="177" t="s">
        <v>5</v>
      </c>
      <c r="BA73" s="177" t="s">
        <v>5</v>
      </c>
      <c r="BB73" s="159" t="s">
        <v>5</v>
      </c>
      <c r="BC73" s="177" t="s">
        <v>5</v>
      </c>
      <c r="BD73" s="177" t="s">
        <v>5</v>
      </c>
      <c r="BE73" s="177" t="s">
        <v>5</v>
      </c>
      <c r="BF73" s="177" t="s">
        <v>5</v>
      </c>
    </row>
    <row r="74" spans="1:58" ht="15" thickTop="1" x14ac:dyDescent="0.35">
      <c r="A74" s="250"/>
      <c r="B74" s="54" t="s">
        <v>237</v>
      </c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</row>
    <row r="75" spans="1:58" ht="18.75" customHeight="1" x14ac:dyDescent="0.35">
      <c r="A75" s="250" t="s">
        <v>7</v>
      </c>
      <c r="B75" s="51" t="str">
        <f>IF(api_version=2,"creditScore","CreditScore")</f>
        <v>creditScore</v>
      </c>
      <c r="D75" s="167"/>
      <c r="E75" s="167"/>
      <c r="F75" s="167"/>
      <c r="G75" s="167"/>
      <c r="H75" s="167"/>
      <c r="I75" s="167"/>
      <c r="J75" s="167"/>
      <c r="K75" s="251"/>
      <c r="L75" s="251"/>
      <c r="M75" s="167"/>
      <c r="N75" s="167"/>
      <c r="O75" s="167"/>
      <c r="P75" s="167"/>
      <c r="Q75" s="251"/>
      <c r="R75" s="251"/>
      <c r="S75" s="251"/>
      <c r="T75" s="251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251"/>
      <c r="AX75" s="251"/>
      <c r="AY75" s="251"/>
      <c r="AZ75" s="251"/>
      <c r="BA75" s="167"/>
      <c r="BB75" s="251"/>
      <c r="BC75" s="167"/>
      <c r="BD75" s="167"/>
      <c r="BE75" s="167"/>
      <c r="BF75" s="167"/>
    </row>
    <row r="76" spans="1:58" ht="15" thickBot="1" x14ac:dyDescent="0.4">
      <c r="A76" s="250"/>
      <c r="B76" s="53" t="str">
        <f>IF(api_version=2,"currentCreditRating","CurrentCreditRating")</f>
        <v>currentCreditRating</v>
      </c>
      <c r="D76" s="167"/>
      <c r="E76" s="167"/>
      <c r="F76" s="167"/>
      <c r="G76" s="167"/>
      <c r="H76" s="167"/>
      <c r="I76" s="167"/>
      <c r="J76" s="167"/>
      <c r="K76" s="252"/>
      <c r="L76" s="252"/>
      <c r="M76" s="167"/>
      <c r="N76" s="167"/>
      <c r="O76" s="167"/>
      <c r="P76" s="167"/>
      <c r="Q76" s="252"/>
      <c r="R76" s="252"/>
      <c r="S76" s="252"/>
      <c r="T76" s="252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252"/>
      <c r="AX76" s="252"/>
      <c r="AY76" s="252"/>
      <c r="AZ76" s="252"/>
      <c r="BA76" s="167"/>
      <c r="BB76" s="252"/>
      <c r="BC76" s="167"/>
      <c r="BD76" s="167"/>
      <c r="BE76" s="167"/>
      <c r="BF76" s="167"/>
    </row>
    <row r="77" spans="1:58" ht="15" thickTop="1" x14ac:dyDescent="0.35">
      <c r="A77" s="250"/>
      <c r="B77" s="155" t="str">
        <f>CONCATENATE(IF(api_version=2,"commonValue","CommonValue")," (A - E)")</f>
        <v>commonValue (A - E)</v>
      </c>
      <c r="D77" s="177" t="s">
        <v>1</v>
      </c>
      <c r="E77" s="177" t="s">
        <v>1</v>
      </c>
      <c r="F77" s="177" t="s">
        <v>1</v>
      </c>
      <c r="G77" s="177" t="s">
        <v>1</v>
      </c>
      <c r="H77" s="159" t="s">
        <v>1</v>
      </c>
      <c r="I77" s="160" t="s">
        <v>1</v>
      </c>
      <c r="J77" s="177" t="s">
        <v>1</v>
      </c>
      <c r="K77" s="159" t="s">
        <v>1</v>
      </c>
      <c r="L77" s="160" t="str">
        <f t="shared" ref="L77:L82" si="56">IF(api_version=2,"Yes","No")</f>
        <v>Yes</v>
      </c>
      <c r="M77" s="177" t="s">
        <v>1</v>
      </c>
      <c r="N77" s="159" t="s">
        <v>1</v>
      </c>
      <c r="O77" s="159" t="s">
        <v>1</v>
      </c>
      <c r="P77" s="159" t="s">
        <v>1</v>
      </c>
      <c r="Q77" s="159" t="s">
        <v>1</v>
      </c>
      <c r="R77" s="164" t="s">
        <v>238</v>
      </c>
      <c r="S77" s="159" t="s">
        <v>1</v>
      </c>
      <c r="T77" s="160" t="s">
        <v>1</v>
      </c>
      <c r="U77" s="177" t="s">
        <v>1</v>
      </c>
      <c r="V77" s="177" t="s">
        <v>1</v>
      </c>
      <c r="W77" s="177" t="s">
        <v>1</v>
      </c>
      <c r="X77" s="177" t="s">
        <v>1</v>
      </c>
      <c r="Y77" s="177" t="s">
        <v>1</v>
      </c>
      <c r="Z77" s="177" t="s">
        <v>1</v>
      </c>
      <c r="AA77" s="177" t="s">
        <v>1</v>
      </c>
      <c r="AB77" s="177" t="s">
        <v>1</v>
      </c>
      <c r="AC77" s="177" t="s">
        <v>1</v>
      </c>
      <c r="AD77" s="177" t="str">
        <f>AH77</f>
        <v>Yes</v>
      </c>
      <c r="AE77" s="177" t="s">
        <v>1</v>
      </c>
      <c r="AF77" s="177" t="s">
        <v>1</v>
      </c>
      <c r="AG77" s="177" t="s">
        <v>1</v>
      </c>
      <c r="AH77" s="177" t="s">
        <v>1</v>
      </c>
      <c r="AI77" s="177" t="s">
        <v>1</v>
      </c>
      <c r="AJ77" s="177" t="s">
        <v>1</v>
      </c>
      <c r="AK77" s="177" t="str">
        <f t="shared" ref="AK77:AK85" si="57">AJ77</f>
        <v>Yes</v>
      </c>
      <c r="AL77" s="177" t="s">
        <v>1</v>
      </c>
      <c r="AM77" s="177" t="s">
        <v>1</v>
      </c>
      <c r="AN77" s="177" t="s">
        <v>1</v>
      </c>
      <c r="AO77" s="177" t="str">
        <f t="shared" ref="AO77:AO85" si="58">AH77</f>
        <v>Yes</v>
      </c>
      <c r="AP77" s="177" t="s">
        <v>1</v>
      </c>
      <c r="AQ77" s="177" t="s">
        <v>1</v>
      </c>
      <c r="AR77" s="177" t="s">
        <v>1</v>
      </c>
      <c r="AS77" s="177" t="s">
        <v>1</v>
      </c>
      <c r="AT77" s="177" t="s">
        <v>1</v>
      </c>
      <c r="AU77" s="177" t="s">
        <v>1</v>
      </c>
      <c r="AV77" s="177" t="s">
        <v>1</v>
      </c>
      <c r="AW77" s="159" t="s">
        <v>1</v>
      </c>
      <c r="AX77" s="160" t="s">
        <v>1</v>
      </c>
      <c r="AY77" s="177" t="s">
        <v>1</v>
      </c>
      <c r="AZ77" s="177" t="s">
        <v>1</v>
      </c>
      <c r="BA77" s="177" t="s">
        <v>1</v>
      </c>
      <c r="BB77" s="159" t="s">
        <v>1</v>
      </c>
      <c r="BC77" s="177" t="s">
        <v>1</v>
      </c>
      <c r="BD77" s="177" t="s">
        <v>1</v>
      </c>
      <c r="BE77" s="177" t="s">
        <v>1</v>
      </c>
      <c r="BF77" s="177" t="s">
        <v>1</v>
      </c>
    </row>
    <row r="78" spans="1:58" ht="14.5" x14ac:dyDescent="0.35">
      <c r="A78" s="250"/>
      <c r="B78" s="123" t="str">
        <f>IF(api_version=2,"commonDescription","CommonDescription")</f>
        <v>commonDescription</v>
      </c>
      <c r="D78" s="177" t="s">
        <v>1</v>
      </c>
      <c r="E78" s="177" t="s">
        <v>1</v>
      </c>
      <c r="F78" s="177" t="s">
        <v>1</v>
      </c>
      <c r="G78" s="177" t="s">
        <v>1</v>
      </c>
      <c r="H78" s="159" t="s">
        <v>1</v>
      </c>
      <c r="I78" s="160" t="s">
        <v>1</v>
      </c>
      <c r="J78" s="177" t="s">
        <v>1</v>
      </c>
      <c r="K78" s="159" t="s">
        <v>1</v>
      </c>
      <c r="L78" s="160" t="str">
        <f t="shared" si="56"/>
        <v>Yes</v>
      </c>
      <c r="M78" s="177" t="s">
        <v>1</v>
      </c>
      <c r="N78" s="159" t="s">
        <v>1</v>
      </c>
      <c r="O78" s="159" t="s">
        <v>1</v>
      </c>
      <c r="P78" s="159" t="s">
        <v>1</v>
      </c>
      <c r="Q78" s="159" t="s">
        <v>1</v>
      </c>
      <c r="R78" s="164" t="s">
        <v>238</v>
      </c>
      <c r="S78" s="159" t="s">
        <v>1</v>
      </c>
      <c r="T78" s="160" t="s">
        <v>1</v>
      </c>
      <c r="U78" s="177" t="s">
        <v>1</v>
      </c>
      <c r="V78" s="177" t="s">
        <v>1</v>
      </c>
      <c r="W78" s="177" t="s">
        <v>1</v>
      </c>
      <c r="X78" s="177" t="s">
        <v>1</v>
      </c>
      <c r="Y78" s="177" t="s">
        <v>1</v>
      </c>
      <c r="Z78" s="177" t="s">
        <v>1</v>
      </c>
      <c r="AA78" s="177" t="s">
        <v>1</v>
      </c>
      <c r="AB78" s="177" t="s">
        <v>1</v>
      </c>
      <c r="AC78" s="177" t="s">
        <v>1</v>
      </c>
      <c r="AD78" s="177" t="str">
        <f t="shared" ref="AD78:AD86" si="59">AH78</f>
        <v>Yes</v>
      </c>
      <c r="AE78" s="177" t="s">
        <v>1</v>
      </c>
      <c r="AF78" s="177" t="s">
        <v>1</v>
      </c>
      <c r="AG78" s="177" t="s">
        <v>1</v>
      </c>
      <c r="AH78" s="177" t="s">
        <v>1</v>
      </c>
      <c r="AI78" s="177" t="s">
        <v>1</v>
      </c>
      <c r="AJ78" s="177" t="s">
        <v>1</v>
      </c>
      <c r="AK78" s="177" t="str">
        <f t="shared" si="57"/>
        <v>Yes</v>
      </c>
      <c r="AL78" s="177" t="s">
        <v>1</v>
      </c>
      <c r="AM78" s="177" t="s">
        <v>1</v>
      </c>
      <c r="AN78" s="177" t="s">
        <v>1</v>
      </c>
      <c r="AO78" s="177" t="str">
        <f t="shared" si="58"/>
        <v>Yes</v>
      </c>
      <c r="AP78" s="177" t="s">
        <v>1</v>
      </c>
      <c r="AQ78" s="177" t="s">
        <v>1</v>
      </c>
      <c r="AR78" s="177" t="s">
        <v>1</v>
      </c>
      <c r="AS78" s="177" t="s">
        <v>1</v>
      </c>
      <c r="AT78" s="177" t="s">
        <v>1</v>
      </c>
      <c r="AU78" s="177" t="s">
        <v>1</v>
      </c>
      <c r="AV78" s="177" t="s">
        <v>1</v>
      </c>
      <c r="AW78" s="159" t="s">
        <v>1</v>
      </c>
      <c r="AX78" s="160" t="s">
        <v>1</v>
      </c>
      <c r="AY78" s="177" t="s">
        <v>1</v>
      </c>
      <c r="AZ78" s="177" t="s">
        <v>1</v>
      </c>
      <c r="BA78" s="177" t="s">
        <v>1</v>
      </c>
      <c r="BB78" s="159" t="s">
        <v>1</v>
      </c>
      <c r="BC78" s="177" t="s">
        <v>1</v>
      </c>
      <c r="BD78" s="177" t="s">
        <v>1</v>
      </c>
      <c r="BE78" s="177" t="s">
        <v>1</v>
      </c>
      <c r="BF78" s="177" t="s">
        <v>1</v>
      </c>
    </row>
    <row r="79" spans="1:58" ht="14.5" x14ac:dyDescent="0.35">
      <c r="A79" s="250"/>
      <c r="B79" s="123" t="str">
        <f>IF(api_version=2,"creditLimit.currency","CreditLimit @Currency")</f>
        <v>creditLimit.currency</v>
      </c>
      <c r="D79" s="177" t="s">
        <v>1</v>
      </c>
      <c r="E79" s="177" t="s">
        <v>1</v>
      </c>
      <c r="F79" s="177" t="s">
        <v>1</v>
      </c>
      <c r="G79" s="177" t="s">
        <v>1</v>
      </c>
      <c r="H79" s="159" t="s">
        <v>1</v>
      </c>
      <c r="I79" s="160" t="str">
        <f>IF(api_version=2,"Yes","No")</f>
        <v>Yes</v>
      </c>
      <c r="J79" s="177" t="s">
        <v>1</v>
      </c>
      <c r="K79" s="159" t="s">
        <v>1</v>
      </c>
      <c r="L79" s="160" t="str">
        <f t="shared" si="56"/>
        <v>Yes</v>
      </c>
      <c r="M79" s="177" t="s">
        <v>1</v>
      </c>
      <c r="N79" s="159" t="s">
        <v>1</v>
      </c>
      <c r="O79" s="159" t="s">
        <v>1</v>
      </c>
      <c r="P79" s="159" t="s">
        <v>1</v>
      </c>
      <c r="Q79" s="159" t="s">
        <v>1</v>
      </c>
      <c r="R79" s="160" t="s">
        <v>5</v>
      </c>
      <c r="S79" s="159" t="s">
        <v>1</v>
      </c>
      <c r="T79" s="177" t="str">
        <f t="shared" ref="T79" si="60">IF(api_version=2,"No","No")</f>
        <v>No</v>
      </c>
      <c r="U79" s="177" t="s">
        <v>1</v>
      </c>
      <c r="V79" s="177" t="s">
        <v>1</v>
      </c>
      <c r="W79" s="206" t="s">
        <v>1</v>
      </c>
      <c r="X79" s="206" t="s">
        <v>1</v>
      </c>
      <c r="Y79" s="177" t="str">
        <f t="shared" ref="Y79" si="61">IF(api_version=2,"No","No")</f>
        <v>No</v>
      </c>
      <c r="Z79" s="177" t="s">
        <v>1</v>
      </c>
      <c r="AA79" s="177" t="s">
        <v>5</v>
      </c>
      <c r="AB79" s="177" t="s">
        <v>5</v>
      </c>
      <c r="AC79" s="207" t="s">
        <v>1</v>
      </c>
      <c r="AD79" s="177" t="str">
        <f t="shared" si="59"/>
        <v>Yes</v>
      </c>
      <c r="AE79" s="207" t="s">
        <v>5</v>
      </c>
      <c r="AF79" s="177" t="s">
        <v>1</v>
      </c>
      <c r="AG79" s="177" t="s">
        <v>5</v>
      </c>
      <c r="AH79" s="177" t="s">
        <v>1</v>
      </c>
      <c r="AI79" s="177" t="s">
        <v>1</v>
      </c>
      <c r="AJ79" s="177" t="s">
        <v>1</v>
      </c>
      <c r="AK79" s="177" t="str">
        <f>AJ79</f>
        <v>Yes</v>
      </c>
      <c r="AL79" s="177" t="s">
        <v>1</v>
      </c>
      <c r="AM79" s="177" t="s">
        <v>1</v>
      </c>
      <c r="AN79" s="177" t="s">
        <v>1</v>
      </c>
      <c r="AO79" s="177" t="str">
        <f>AH79</f>
        <v>Yes</v>
      </c>
      <c r="AP79" s="166" t="s">
        <v>234</v>
      </c>
      <c r="AQ79" s="177" t="s">
        <v>1</v>
      </c>
      <c r="AR79" s="177" t="s">
        <v>1</v>
      </c>
      <c r="AS79" s="177" t="s">
        <v>1</v>
      </c>
      <c r="AT79" s="177" t="str">
        <f t="shared" ref="AT79" si="62">IF(api_version=2,"No","No")</f>
        <v>No</v>
      </c>
      <c r="AU79" s="206" t="s">
        <v>238</v>
      </c>
      <c r="AV79" s="177" t="str">
        <f>IF(api_version=2,"Yes","No")</f>
        <v>Yes</v>
      </c>
      <c r="AW79" s="159" t="s">
        <v>1</v>
      </c>
      <c r="AX79" s="160" t="s">
        <v>1</v>
      </c>
      <c r="AY79" s="177" t="s">
        <v>5</v>
      </c>
      <c r="AZ79" s="177" t="s">
        <v>5</v>
      </c>
      <c r="BA79" s="177" t="s">
        <v>1</v>
      </c>
      <c r="BB79" s="159" t="s">
        <v>5</v>
      </c>
      <c r="BC79" s="177" t="s">
        <v>5</v>
      </c>
      <c r="BD79" s="177" t="s">
        <v>5</v>
      </c>
      <c r="BE79" s="177" t="str">
        <f>IF(api_version=2,"Yes","Yes")</f>
        <v>Yes</v>
      </c>
      <c r="BF79" s="177" t="s">
        <v>1</v>
      </c>
    </row>
    <row r="80" spans="1:58" ht="14.5" x14ac:dyDescent="0.35">
      <c r="A80" s="250"/>
      <c r="B80" s="123" t="str">
        <f>IF(api_version=2,"creditLimit.value","CreditLimit")</f>
        <v>creditLimit.value</v>
      </c>
      <c r="D80" s="177" t="s">
        <v>1</v>
      </c>
      <c r="E80" s="177" t="s">
        <v>1</v>
      </c>
      <c r="F80" s="177" t="s">
        <v>1</v>
      </c>
      <c r="G80" s="177" t="s">
        <v>1</v>
      </c>
      <c r="H80" s="159" t="s">
        <v>1</v>
      </c>
      <c r="I80" s="160" t="s">
        <v>1</v>
      </c>
      <c r="J80" s="177" t="s">
        <v>1</v>
      </c>
      <c r="K80" s="159" t="s">
        <v>1</v>
      </c>
      <c r="L80" s="160" t="str">
        <f t="shared" si="56"/>
        <v>Yes</v>
      </c>
      <c r="M80" s="177" t="s">
        <v>1</v>
      </c>
      <c r="N80" s="159" t="s">
        <v>1</v>
      </c>
      <c r="O80" s="159" t="s">
        <v>1</v>
      </c>
      <c r="P80" s="159" t="s">
        <v>1</v>
      </c>
      <c r="Q80" s="159" t="s">
        <v>1</v>
      </c>
      <c r="R80" s="164" t="s">
        <v>238</v>
      </c>
      <c r="S80" s="159" t="s">
        <v>1</v>
      </c>
      <c r="T80" s="160" t="s">
        <v>1</v>
      </c>
      <c r="U80" s="177" t="s">
        <v>1</v>
      </c>
      <c r="V80" s="177" t="s">
        <v>1</v>
      </c>
      <c r="W80" s="177" t="s">
        <v>1</v>
      </c>
      <c r="X80" s="177" t="s">
        <v>1</v>
      </c>
      <c r="Y80" s="177" t="s">
        <v>1</v>
      </c>
      <c r="Z80" s="177" t="s">
        <v>1</v>
      </c>
      <c r="AA80" s="177" t="s">
        <v>5</v>
      </c>
      <c r="AB80" s="177" t="s">
        <v>1</v>
      </c>
      <c r="AC80" s="177" t="s">
        <v>1</v>
      </c>
      <c r="AD80" s="177" t="str">
        <f t="shared" si="59"/>
        <v>Yes</v>
      </c>
      <c r="AE80" s="177" t="s">
        <v>1</v>
      </c>
      <c r="AF80" s="177" t="s">
        <v>1</v>
      </c>
      <c r="AG80" s="206" t="s">
        <v>5</v>
      </c>
      <c r="AH80" s="177" t="s">
        <v>1</v>
      </c>
      <c r="AI80" s="177" t="s">
        <v>1</v>
      </c>
      <c r="AJ80" s="177" t="s">
        <v>1</v>
      </c>
      <c r="AK80" s="177" t="str">
        <f t="shared" si="57"/>
        <v>Yes</v>
      </c>
      <c r="AL80" s="177" t="s">
        <v>1</v>
      </c>
      <c r="AM80" s="177" t="s">
        <v>1</v>
      </c>
      <c r="AN80" s="177" t="s">
        <v>1</v>
      </c>
      <c r="AO80" s="177" t="str">
        <f t="shared" si="58"/>
        <v>Yes</v>
      </c>
      <c r="AP80" s="177" t="s">
        <v>1</v>
      </c>
      <c r="AQ80" s="177" t="s">
        <v>1</v>
      </c>
      <c r="AR80" s="177" t="s">
        <v>1</v>
      </c>
      <c r="AS80" s="177" t="s">
        <v>1</v>
      </c>
      <c r="AT80" s="177" t="s">
        <v>1</v>
      </c>
      <c r="AU80" s="177" t="s">
        <v>1</v>
      </c>
      <c r="AV80" s="177" t="s">
        <v>1</v>
      </c>
      <c r="AW80" s="159" t="s">
        <v>1</v>
      </c>
      <c r="AX80" s="160" t="s">
        <v>1</v>
      </c>
      <c r="AY80" s="177" t="s">
        <v>1</v>
      </c>
      <c r="AZ80" s="177" t="s">
        <v>1</v>
      </c>
      <c r="BA80" s="177" t="s">
        <v>1</v>
      </c>
      <c r="BB80" s="159" t="s">
        <v>5</v>
      </c>
      <c r="BC80" s="177" t="s">
        <v>1</v>
      </c>
      <c r="BD80" s="177" t="s">
        <v>1</v>
      </c>
      <c r="BE80" s="177" t="s">
        <v>1</v>
      </c>
      <c r="BF80" s="177" t="s">
        <v>1</v>
      </c>
    </row>
    <row r="81" spans="1:58" ht="14.5" x14ac:dyDescent="0.35">
      <c r="A81" s="250"/>
      <c r="B81" s="123" t="str">
        <f>CONCATENATE(IF(api_version=2,"providerValue.value","ProviderValue")," (usually 0-100)")</f>
        <v>providerValue.value (usually 0-100)</v>
      </c>
      <c r="D81" s="177" t="s">
        <v>1</v>
      </c>
      <c r="E81" s="177" t="s">
        <v>1</v>
      </c>
      <c r="F81" s="177" t="s">
        <v>1</v>
      </c>
      <c r="G81" s="177" t="s">
        <v>1</v>
      </c>
      <c r="H81" s="159" t="s">
        <v>1</v>
      </c>
      <c r="I81" s="160" t="s">
        <v>1</v>
      </c>
      <c r="J81" s="177" t="s">
        <v>1</v>
      </c>
      <c r="K81" s="159" t="s">
        <v>1</v>
      </c>
      <c r="L81" s="160" t="str">
        <f t="shared" si="56"/>
        <v>Yes</v>
      </c>
      <c r="M81" s="177" t="s">
        <v>1</v>
      </c>
      <c r="N81" s="159" t="s">
        <v>1</v>
      </c>
      <c r="O81" s="159" t="s">
        <v>1</v>
      </c>
      <c r="P81" s="159" t="s">
        <v>1</v>
      </c>
      <c r="Q81" s="159" t="s">
        <v>1</v>
      </c>
      <c r="R81" s="160" t="s">
        <v>5</v>
      </c>
      <c r="S81" s="159" t="s">
        <v>1</v>
      </c>
      <c r="T81" s="160" t="s">
        <v>1</v>
      </c>
      <c r="U81" s="177" t="s">
        <v>1</v>
      </c>
      <c r="V81" s="177" t="s">
        <v>1</v>
      </c>
      <c r="W81" s="177" t="s">
        <v>1</v>
      </c>
      <c r="X81" s="177" t="s">
        <v>1</v>
      </c>
      <c r="Y81" s="177" t="s">
        <v>1</v>
      </c>
      <c r="Z81" s="177" t="s">
        <v>1</v>
      </c>
      <c r="AA81" s="177" t="s">
        <v>1</v>
      </c>
      <c r="AB81" s="177" t="s">
        <v>1</v>
      </c>
      <c r="AC81" s="177" t="s">
        <v>1</v>
      </c>
      <c r="AD81" s="177" t="str">
        <f t="shared" si="59"/>
        <v>Yes</v>
      </c>
      <c r="AE81" s="177" t="s">
        <v>1</v>
      </c>
      <c r="AF81" s="177" t="s">
        <v>1</v>
      </c>
      <c r="AG81" s="206" t="s">
        <v>238</v>
      </c>
      <c r="AH81" s="177" t="s">
        <v>1</v>
      </c>
      <c r="AI81" s="177" t="s">
        <v>1</v>
      </c>
      <c r="AJ81" s="177" t="s">
        <v>1</v>
      </c>
      <c r="AK81" s="177" t="str">
        <f t="shared" si="57"/>
        <v>Yes</v>
      </c>
      <c r="AL81" s="177" t="s">
        <v>1</v>
      </c>
      <c r="AM81" s="177" t="s">
        <v>1</v>
      </c>
      <c r="AN81" s="177" t="s">
        <v>1</v>
      </c>
      <c r="AO81" s="177" t="str">
        <f t="shared" si="58"/>
        <v>Yes</v>
      </c>
      <c r="AP81" s="159" t="s">
        <v>1</v>
      </c>
      <c r="AQ81" s="177" t="s">
        <v>1</v>
      </c>
      <c r="AR81" s="177" t="s">
        <v>1</v>
      </c>
      <c r="AS81" s="177" t="s">
        <v>1</v>
      </c>
      <c r="AT81" s="177" t="s">
        <v>1</v>
      </c>
      <c r="AU81" s="177" t="s">
        <v>1</v>
      </c>
      <c r="AV81" s="177" t="s">
        <v>1</v>
      </c>
      <c r="AW81" s="159" t="s">
        <v>1</v>
      </c>
      <c r="AX81" s="160" t="s">
        <v>1</v>
      </c>
      <c r="AY81" s="177" t="s">
        <v>1</v>
      </c>
      <c r="AZ81" s="177" t="s">
        <v>1</v>
      </c>
      <c r="BA81" s="177" t="s">
        <v>1</v>
      </c>
      <c r="BB81" s="159" t="s">
        <v>1</v>
      </c>
      <c r="BC81" s="177" t="s">
        <v>1</v>
      </c>
      <c r="BD81" s="177" t="s">
        <v>1</v>
      </c>
      <c r="BE81" s="177" t="s">
        <v>1</v>
      </c>
      <c r="BF81" s="177" t="s">
        <v>1</v>
      </c>
    </row>
    <row r="82" spans="1:58" ht="14.5" x14ac:dyDescent="0.35">
      <c r="A82" s="250"/>
      <c r="B82" s="123" t="str">
        <f>IF(api_version=2,"providerDescription","ProviderDescription")</f>
        <v>providerDescription</v>
      </c>
      <c r="D82" s="177" t="s">
        <v>1</v>
      </c>
      <c r="E82" s="177" t="s">
        <v>1</v>
      </c>
      <c r="F82" s="177" t="s">
        <v>1</v>
      </c>
      <c r="G82" s="177" t="s">
        <v>1</v>
      </c>
      <c r="H82" s="159" t="s">
        <v>1</v>
      </c>
      <c r="I82" s="160" t="s">
        <v>1</v>
      </c>
      <c r="J82" s="177" t="s">
        <v>1</v>
      </c>
      <c r="K82" s="159" t="s">
        <v>1</v>
      </c>
      <c r="L82" s="160" t="str">
        <f t="shared" si="56"/>
        <v>Yes</v>
      </c>
      <c r="M82" s="177" t="s">
        <v>1</v>
      </c>
      <c r="N82" s="159" t="s">
        <v>1</v>
      </c>
      <c r="O82" s="159" t="s">
        <v>1</v>
      </c>
      <c r="P82" s="159" t="s">
        <v>1</v>
      </c>
      <c r="Q82" s="159" t="s">
        <v>1</v>
      </c>
      <c r="R82" s="160" t="s">
        <v>5</v>
      </c>
      <c r="S82" s="159" t="s">
        <v>1</v>
      </c>
      <c r="T82" s="160" t="s">
        <v>1</v>
      </c>
      <c r="U82" s="177" t="s">
        <v>1</v>
      </c>
      <c r="V82" s="177" t="s">
        <v>1</v>
      </c>
      <c r="W82" s="177" t="s">
        <v>1</v>
      </c>
      <c r="X82" s="177" t="s">
        <v>1</v>
      </c>
      <c r="Y82" s="177" t="s">
        <v>1</v>
      </c>
      <c r="Z82" s="177" t="s">
        <v>1</v>
      </c>
      <c r="AA82" s="177" t="s">
        <v>1</v>
      </c>
      <c r="AB82" s="177" t="s">
        <v>1</v>
      </c>
      <c r="AC82" s="177" t="s">
        <v>1</v>
      </c>
      <c r="AD82" s="177" t="str">
        <f t="shared" si="59"/>
        <v>Yes</v>
      </c>
      <c r="AE82" s="177" t="s">
        <v>1</v>
      </c>
      <c r="AF82" s="177" t="s">
        <v>1</v>
      </c>
      <c r="AG82" s="206" t="s">
        <v>238</v>
      </c>
      <c r="AH82" s="177" t="s">
        <v>1</v>
      </c>
      <c r="AI82" s="177" t="s">
        <v>1</v>
      </c>
      <c r="AJ82" s="177" t="s">
        <v>1</v>
      </c>
      <c r="AK82" s="177" t="str">
        <f t="shared" si="57"/>
        <v>Yes</v>
      </c>
      <c r="AL82" s="177" t="s">
        <v>1</v>
      </c>
      <c r="AM82" s="177" t="s">
        <v>1</v>
      </c>
      <c r="AN82" s="177" t="s">
        <v>1</v>
      </c>
      <c r="AO82" s="177" t="str">
        <f t="shared" si="58"/>
        <v>Yes</v>
      </c>
      <c r="AP82" s="159" t="s">
        <v>1</v>
      </c>
      <c r="AQ82" s="177" t="s">
        <v>1</v>
      </c>
      <c r="AR82" s="177" t="s">
        <v>1</v>
      </c>
      <c r="AS82" s="177" t="s">
        <v>1</v>
      </c>
      <c r="AT82" s="177" t="s">
        <v>1</v>
      </c>
      <c r="AU82" s="177" t="s">
        <v>1</v>
      </c>
      <c r="AV82" s="177" t="s">
        <v>1</v>
      </c>
      <c r="AW82" s="159" t="s">
        <v>1</v>
      </c>
      <c r="AX82" s="160" t="s">
        <v>1</v>
      </c>
      <c r="AY82" s="177" t="s">
        <v>1</v>
      </c>
      <c r="AZ82" s="177" t="s">
        <v>1</v>
      </c>
      <c r="BA82" s="177" t="s">
        <v>1</v>
      </c>
      <c r="BB82" s="159" t="s">
        <v>1</v>
      </c>
      <c r="BC82" s="177" t="s">
        <v>1</v>
      </c>
      <c r="BD82" s="177" t="s">
        <v>1</v>
      </c>
      <c r="BE82" s="177" t="s">
        <v>1</v>
      </c>
      <c r="BF82" s="177" t="s">
        <v>1</v>
      </c>
    </row>
    <row r="83" spans="1:58" ht="14.5" x14ac:dyDescent="0.35">
      <c r="A83" s="250"/>
      <c r="B83" s="123" t="str">
        <f>IF(api_version=2,"pod (Probability of Default)","-")</f>
        <v>pod (Probability of Default)</v>
      </c>
      <c r="C83" s="94" t="s">
        <v>171</v>
      </c>
      <c r="D83" s="177" t="str">
        <f>IF(api_version=2,"Yes","No")</f>
        <v>Yes</v>
      </c>
      <c r="E83" s="177" t="str">
        <f>IF(api_version=2,"Yes","No")</f>
        <v>Yes</v>
      </c>
      <c r="F83" s="177" t="str">
        <f t="shared" ref="D83:F84" si="63">IF(api_version=2,"No","No")</f>
        <v>No</v>
      </c>
      <c r="G83" s="177" t="str">
        <f t="shared" ref="G83:I84" si="64">IF(api_version=2,"Yes","No")</f>
        <v>Yes</v>
      </c>
      <c r="H83" s="159" t="str">
        <f t="shared" si="64"/>
        <v>Yes</v>
      </c>
      <c r="I83" s="160" t="str">
        <f t="shared" si="64"/>
        <v>Yes</v>
      </c>
      <c r="J83" s="177" t="str">
        <f t="shared" ref="J83:R84" si="65">IF(api_version=2,"No","No")</f>
        <v>No</v>
      </c>
      <c r="K83" s="159" t="str">
        <f>IF(api_version=2,"Yes","No")</f>
        <v>Yes</v>
      </c>
      <c r="L83" s="160" t="str">
        <f>IF(api_version=2,"No","No")</f>
        <v>No</v>
      </c>
      <c r="M83" s="177" t="s">
        <v>1</v>
      </c>
      <c r="N83" s="159" t="str">
        <f t="shared" si="65"/>
        <v>No</v>
      </c>
      <c r="O83" s="159" t="str">
        <f t="shared" si="65"/>
        <v>No</v>
      </c>
      <c r="P83" s="159" t="str">
        <f t="shared" si="65"/>
        <v>No</v>
      </c>
      <c r="Q83" s="159" t="str">
        <f t="shared" si="65"/>
        <v>No</v>
      </c>
      <c r="R83" s="160" t="str">
        <f t="shared" si="65"/>
        <v>No</v>
      </c>
      <c r="S83" s="159" t="str">
        <f>IF(api_version=2,"Yes","No")</f>
        <v>Yes</v>
      </c>
      <c r="T83" s="160" t="str">
        <f>IF(api_version=2,"Yes","No")</f>
        <v>Yes</v>
      </c>
      <c r="U83" s="177" t="str">
        <f>IF(api_version=2,"Yes","No")</f>
        <v>Yes</v>
      </c>
      <c r="V83" s="177" t="s">
        <v>5</v>
      </c>
      <c r="W83" s="177" t="s">
        <v>5</v>
      </c>
      <c r="X83" s="177" t="s">
        <v>5</v>
      </c>
      <c r="Y83" s="177" t="s">
        <v>5</v>
      </c>
      <c r="Z83" s="177" t="s">
        <v>5</v>
      </c>
      <c r="AA83" s="177" t="s">
        <v>5</v>
      </c>
      <c r="AB83" s="177" t="s">
        <v>5</v>
      </c>
      <c r="AC83" s="177" t="s">
        <v>5</v>
      </c>
      <c r="AD83" s="177" t="str">
        <f t="shared" si="59"/>
        <v>No</v>
      </c>
      <c r="AE83" s="177" t="s">
        <v>5</v>
      </c>
      <c r="AF83" s="177" t="s">
        <v>5</v>
      </c>
      <c r="AG83" s="177" t="s">
        <v>5</v>
      </c>
      <c r="AH83" s="177" t="s">
        <v>5</v>
      </c>
      <c r="AI83" s="177" t="s">
        <v>5</v>
      </c>
      <c r="AJ83" s="177" t="s">
        <v>5</v>
      </c>
      <c r="AK83" s="177" t="s">
        <v>5</v>
      </c>
      <c r="AL83" s="177" t="s">
        <v>5</v>
      </c>
      <c r="AM83" s="177" t="s">
        <v>5</v>
      </c>
      <c r="AN83" s="177" t="s">
        <v>5</v>
      </c>
      <c r="AO83" s="177" t="s">
        <v>5</v>
      </c>
      <c r="AP83" s="177" t="s">
        <v>5</v>
      </c>
      <c r="AQ83" s="159" t="s">
        <v>5</v>
      </c>
      <c r="AR83" s="177" t="s">
        <v>5</v>
      </c>
      <c r="AS83" s="177" t="s">
        <v>5</v>
      </c>
      <c r="AT83" s="177" t="s">
        <v>5</v>
      </c>
      <c r="AU83" s="177" t="s">
        <v>5</v>
      </c>
      <c r="AV83" s="177" t="s">
        <v>5</v>
      </c>
      <c r="AW83" s="159" t="str">
        <f>IF(api_version=2,"Yes","No")</f>
        <v>Yes</v>
      </c>
      <c r="AX83" s="160" t="str">
        <f>IF(api_version=2,"Yes","No")</f>
        <v>Yes</v>
      </c>
      <c r="AY83" s="177" t="s">
        <v>5</v>
      </c>
      <c r="AZ83" s="177" t="s">
        <v>5</v>
      </c>
      <c r="BA83" s="177" t="s">
        <v>5</v>
      </c>
      <c r="BB83" s="177" t="s">
        <v>5</v>
      </c>
      <c r="BC83" s="177" t="s">
        <v>5</v>
      </c>
      <c r="BD83" s="177" t="s">
        <v>5</v>
      </c>
      <c r="BE83" s="177" t="s">
        <v>5</v>
      </c>
      <c r="BF83" s="177" t="s">
        <v>5</v>
      </c>
    </row>
    <row r="84" spans="1:58" ht="14.5" x14ac:dyDescent="0.35">
      <c r="A84" s="250"/>
      <c r="B84" s="123" t="str">
        <f>IF(api_version=2,"assessment","-")</f>
        <v>assessment</v>
      </c>
      <c r="C84" s="94" t="s">
        <v>171</v>
      </c>
      <c r="D84" s="177" t="str">
        <f t="shared" si="63"/>
        <v>No</v>
      </c>
      <c r="E84" s="177" t="str">
        <f t="shared" si="63"/>
        <v>No</v>
      </c>
      <c r="F84" s="177" t="str">
        <f t="shared" si="63"/>
        <v>No</v>
      </c>
      <c r="G84" s="177" t="str">
        <f t="shared" si="64"/>
        <v>Yes</v>
      </c>
      <c r="H84" s="159" t="str">
        <f t="shared" si="64"/>
        <v>Yes</v>
      </c>
      <c r="I84" s="160" t="str">
        <f t="shared" si="64"/>
        <v>Yes</v>
      </c>
      <c r="J84" s="177" t="str">
        <f t="shared" si="65"/>
        <v>No</v>
      </c>
      <c r="K84" s="159" t="str">
        <f t="shared" si="65"/>
        <v>No</v>
      </c>
      <c r="L84" s="160" t="s">
        <v>5</v>
      </c>
      <c r="M84" s="177" t="str">
        <f t="shared" si="65"/>
        <v>No</v>
      </c>
      <c r="N84" s="159" t="s">
        <v>1</v>
      </c>
      <c r="O84" s="159" t="s">
        <v>1</v>
      </c>
      <c r="P84" s="159" t="s">
        <v>1</v>
      </c>
      <c r="Q84" s="159" t="str">
        <f t="shared" si="65"/>
        <v>No</v>
      </c>
      <c r="R84" s="160" t="str">
        <f t="shared" si="65"/>
        <v>No</v>
      </c>
      <c r="S84" s="159" t="str">
        <f>IF(api_version=2,"No","No")</f>
        <v>No</v>
      </c>
      <c r="T84" s="160" t="str">
        <f>IF(api_version=2,"No","No")</f>
        <v>No</v>
      </c>
      <c r="U84" s="177" t="s">
        <v>5</v>
      </c>
      <c r="V84" s="177" t="s">
        <v>5</v>
      </c>
      <c r="W84" s="177" t="s">
        <v>5</v>
      </c>
      <c r="X84" s="177" t="s">
        <v>5</v>
      </c>
      <c r="Y84" s="177" t="s">
        <v>5</v>
      </c>
      <c r="Z84" s="177" t="s">
        <v>5</v>
      </c>
      <c r="AA84" s="177" t="s">
        <v>5</v>
      </c>
      <c r="AB84" s="177" t="s">
        <v>5</v>
      </c>
      <c r="AC84" s="177" t="s">
        <v>5</v>
      </c>
      <c r="AD84" s="177" t="str">
        <f t="shared" si="59"/>
        <v>No</v>
      </c>
      <c r="AE84" s="177" t="s">
        <v>5</v>
      </c>
      <c r="AF84" s="177" t="s">
        <v>5</v>
      </c>
      <c r="AG84" s="177" t="s">
        <v>5</v>
      </c>
      <c r="AH84" s="177" t="s">
        <v>5</v>
      </c>
      <c r="AI84" s="177" t="s">
        <v>5</v>
      </c>
      <c r="AJ84" s="177" t="s">
        <v>5</v>
      </c>
      <c r="AK84" s="177" t="s">
        <v>5</v>
      </c>
      <c r="AL84" s="177" t="s">
        <v>5</v>
      </c>
      <c r="AM84" s="177" t="s">
        <v>5</v>
      </c>
      <c r="AN84" s="177" t="s">
        <v>5</v>
      </c>
      <c r="AO84" s="177" t="s">
        <v>5</v>
      </c>
      <c r="AP84" s="177" t="s">
        <v>5</v>
      </c>
      <c r="AQ84" s="159" t="s">
        <v>5</v>
      </c>
      <c r="AR84" s="177" t="s">
        <v>5</v>
      </c>
      <c r="AS84" s="177" t="s">
        <v>5</v>
      </c>
      <c r="AT84" s="177" t="s">
        <v>5</v>
      </c>
      <c r="AU84" s="177" t="s">
        <v>5</v>
      </c>
      <c r="AV84" s="177" t="s">
        <v>5</v>
      </c>
      <c r="AW84" s="159" t="s">
        <v>5</v>
      </c>
      <c r="AX84" s="160" t="s">
        <v>5</v>
      </c>
      <c r="AY84" s="177" t="s">
        <v>5</v>
      </c>
      <c r="AZ84" s="177" t="s">
        <v>5</v>
      </c>
      <c r="BA84" s="177" t="s">
        <v>5</v>
      </c>
      <c r="BB84" s="177" t="s">
        <v>5</v>
      </c>
      <c r="BC84" s="177" t="s">
        <v>5</v>
      </c>
      <c r="BD84" s="177" t="s">
        <v>5</v>
      </c>
      <c r="BE84" s="177" t="s">
        <v>5</v>
      </c>
      <c r="BF84" s="177" t="s">
        <v>5</v>
      </c>
    </row>
    <row r="85" spans="1:58" ht="14.5" x14ac:dyDescent="0.35">
      <c r="A85" s="250"/>
      <c r="B85" s="123" t="str">
        <f>IF(api_version=2,"currentContractLimit.currency","CurrentContractLimit @currency")</f>
        <v>currentContractLimit.currency</v>
      </c>
      <c r="D85" s="177" t="s">
        <v>5</v>
      </c>
      <c r="E85" s="177" t="s">
        <v>1</v>
      </c>
      <c r="F85" s="177" t="s">
        <v>5</v>
      </c>
      <c r="G85" s="177" t="s">
        <v>5</v>
      </c>
      <c r="H85" s="159" t="s">
        <v>1</v>
      </c>
      <c r="I85" s="160" t="s">
        <v>1</v>
      </c>
      <c r="J85" s="177" t="s">
        <v>1</v>
      </c>
      <c r="K85" s="159" t="s">
        <v>1</v>
      </c>
      <c r="L85" s="160" t="s">
        <v>5</v>
      </c>
      <c r="M85" s="177" t="s">
        <v>5</v>
      </c>
      <c r="N85" s="159" t="s">
        <v>5</v>
      </c>
      <c r="O85" s="159" t="s">
        <v>5</v>
      </c>
      <c r="P85" s="159" t="s">
        <v>5</v>
      </c>
      <c r="Q85" s="159" t="s">
        <v>1</v>
      </c>
      <c r="R85" s="160" t="s">
        <v>5</v>
      </c>
      <c r="S85" s="159" t="s">
        <v>1</v>
      </c>
      <c r="T85" s="160" t="s">
        <v>5</v>
      </c>
      <c r="U85" s="177" t="s">
        <v>5</v>
      </c>
      <c r="V85" s="177" t="s">
        <v>5</v>
      </c>
      <c r="W85" s="177" t="s">
        <v>5</v>
      </c>
      <c r="X85" s="177" t="s">
        <v>5</v>
      </c>
      <c r="Y85" s="177" t="s">
        <v>5</v>
      </c>
      <c r="Z85" s="177" t="s">
        <v>5</v>
      </c>
      <c r="AA85" s="177" t="s">
        <v>5</v>
      </c>
      <c r="AB85" s="177" t="s">
        <v>5</v>
      </c>
      <c r="AC85" s="177" t="s">
        <v>5</v>
      </c>
      <c r="AD85" s="177" t="str">
        <f t="shared" si="59"/>
        <v>No</v>
      </c>
      <c r="AE85" s="177" t="s">
        <v>5</v>
      </c>
      <c r="AF85" s="177" t="s">
        <v>5</v>
      </c>
      <c r="AG85" s="177" t="s">
        <v>5</v>
      </c>
      <c r="AH85" s="177" t="s">
        <v>5</v>
      </c>
      <c r="AI85" s="177" t="s">
        <v>5</v>
      </c>
      <c r="AJ85" s="177" t="s">
        <v>5</v>
      </c>
      <c r="AK85" s="177" t="str">
        <f t="shared" si="57"/>
        <v>No</v>
      </c>
      <c r="AL85" s="177" t="s">
        <v>5</v>
      </c>
      <c r="AM85" s="177" t="s">
        <v>5</v>
      </c>
      <c r="AN85" s="177" t="s">
        <v>5</v>
      </c>
      <c r="AO85" s="177" t="str">
        <f t="shared" si="58"/>
        <v>No</v>
      </c>
      <c r="AP85" s="159" t="s">
        <v>5</v>
      </c>
      <c r="AQ85" s="159" t="s">
        <v>5</v>
      </c>
      <c r="AR85" s="177" t="s">
        <v>5</v>
      </c>
      <c r="AS85" s="177" t="s">
        <v>5</v>
      </c>
      <c r="AT85" s="177" t="s">
        <v>5</v>
      </c>
      <c r="AU85" s="177" t="s">
        <v>5</v>
      </c>
      <c r="AV85" s="177" t="s">
        <v>5</v>
      </c>
      <c r="AW85" s="159" t="s">
        <v>5</v>
      </c>
      <c r="AX85" s="160" t="s">
        <v>5</v>
      </c>
      <c r="AY85" s="177" t="s">
        <v>5</v>
      </c>
      <c r="AZ85" s="177" t="s">
        <v>5</v>
      </c>
      <c r="BA85" s="177" t="s">
        <v>5</v>
      </c>
      <c r="BB85" s="159" t="s">
        <v>5</v>
      </c>
      <c r="BC85" s="177" t="s">
        <v>5</v>
      </c>
      <c r="BD85" s="177" t="s">
        <v>5</v>
      </c>
      <c r="BE85" s="177" t="s">
        <v>5</v>
      </c>
      <c r="BF85" s="177" t="s">
        <v>5</v>
      </c>
    </row>
    <row r="86" spans="1:58" ht="15" thickBot="1" x14ac:dyDescent="0.4">
      <c r="A86" s="250"/>
      <c r="B86" s="50" t="str">
        <f>IF(api_version=2,"currentContractLimit.value","CurrentContractLimit")</f>
        <v>currentContractLimit.value</v>
      </c>
      <c r="D86" s="177" t="s">
        <v>5</v>
      </c>
      <c r="E86" s="177" t="s">
        <v>1</v>
      </c>
      <c r="F86" s="177" t="s">
        <v>5</v>
      </c>
      <c r="G86" s="177" t="s">
        <v>5</v>
      </c>
      <c r="H86" s="159" t="s">
        <v>1</v>
      </c>
      <c r="I86" s="160" t="s">
        <v>1</v>
      </c>
      <c r="J86" s="177" t="s">
        <v>1</v>
      </c>
      <c r="K86" s="159" t="s">
        <v>1</v>
      </c>
      <c r="L86" s="160" t="s">
        <v>5</v>
      </c>
      <c r="M86" s="177" t="s">
        <v>5</v>
      </c>
      <c r="N86" s="159" t="s">
        <v>5</v>
      </c>
      <c r="O86" s="159" t="s">
        <v>5</v>
      </c>
      <c r="P86" s="159" t="s">
        <v>5</v>
      </c>
      <c r="Q86" s="159" t="s">
        <v>1</v>
      </c>
      <c r="R86" s="160" t="s">
        <v>5</v>
      </c>
      <c r="S86" s="159" t="s">
        <v>1</v>
      </c>
      <c r="T86" s="160" t="s">
        <v>5</v>
      </c>
      <c r="U86" s="177" t="s">
        <v>5</v>
      </c>
      <c r="V86" s="177" t="s">
        <v>5</v>
      </c>
      <c r="W86" s="177" t="s">
        <v>5</v>
      </c>
      <c r="X86" s="177" t="s">
        <v>5</v>
      </c>
      <c r="Y86" s="177" t="s">
        <v>5</v>
      </c>
      <c r="Z86" s="177" t="s">
        <v>5</v>
      </c>
      <c r="AA86" s="177" t="s">
        <v>5</v>
      </c>
      <c r="AB86" s="177" t="s">
        <v>5</v>
      </c>
      <c r="AC86" s="177" t="s">
        <v>5</v>
      </c>
      <c r="AD86" s="177" t="str">
        <f t="shared" si="59"/>
        <v>No</v>
      </c>
      <c r="AE86" s="177" t="s">
        <v>5</v>
      </c>
      <c r="AF86" s="177" t="s">
        <v>5</v>
      </c>
      <c r="AG86" s="177" t="s">
        <v>5</v>
      </c>
      <c r="AH86" s="177" t="s">
        <v>5</v>
      </c>
      <c r="AI86" s="177" t="s">
        <v>5</v>
      </c>
      <c r="AJ86" s="177" t="s">
        <v>5</v>
      </c>
      <c r="AK86" s="177" t="str">
        <f>AJ86</f>
        <v>No</v>
      </c>
      <c r="AL86" s="177" t="s">
        <v>5</v>
      </c>
      <c r="AM86" s="177" t="s">
        <v>5</v>
      </c>
      <c r="AN86" s="177" t="s">
        <v>5</v>
      </c>
      <c r="AO86" s="177" t="str">
        <f>AH86</f>
        <v>No</v>
      </c>
      <c r="AP86" s="159" t="s">
        <v>5</v>
      </c>
      <c r="AQ86" s="159" t="s">
        <v>5</v>
      </c>
      <c r="AR86" s="177" t="s">
        <v>5</v>
      </c>
      <c r="AS86" s="177" t="s">
        <v>5</v>
      </c>
      <c r="AT86" s="177" t="s">
        <v>5</v>
      </c>
      <c r="AU86" s="177" t="s">
        <v>5</v>
      </c>
      <c r="AV86" s="177" t="s">
        <v>5</v>
      </c>
      <c r="AW86" s="159" t="s">
        <v>5</v>
      </c>
      <c r="AX86" s="160" t="s">
        <v>5</v>
      </c>
      <c r="AY86" s="177" t="s">
        <v>5</v>
      </c>
      <c r="AZ86" s="177" t="s">
        <v>5</v>
      </c>
      <c r="BA86" s="177" t="s">
        <v>5</v>
      </c>
      <c r="BB86" s="159" t="s">
        <v>5</v>
      </c>
      <c r="BC86" s="177" t="s">
        <v>5</v>
      </c>
      <c r="BD86" s="177" t="s">
        <v>5</v>
      </c>
      <c r="BE86" s="177" t="s">
        <v>5</v>
      </c>
      <c r="BF86" s="177" t="s">
        <v>5</v>
      </c>
    </row>
    <row r="87" spans="1:58" ht="15.5" thickTop="1" thickBot="1" x14ac:dyDescent="0.4">
      <c r="A87" s="250"/>
      <c r="B87" s="53" t="str">
        <f>IF(api_version=2,"previousCreditRating","PreviousCreditRating")</f>
        <v>previousCreditRating</v>
      </c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</row>
    <row r="88" spans="1:58" ht="15" thickTop="1" x14ac:dyDescent="0.35">
      <c r="A88" s="250"/>
      <c r="B88" s="155" t="str">
        <f>CONCATENATE(IF(api_version=2,"commonValue","CommonValue")," (A - E)")</f>
        <v>commonValue (A - E)</v>
      </c>
      <c r="D88" s="177" t="s">
        <v>1</v>
      </c>
      <c r="E88" s="177" t="s">
        <v>1</v>
      </c>
      <c r="F88" s="177" t="s">
        <v>1</v>
      </c>
      <c r="G88" s="177" t="s">
        <v>1</v>
      </c>
      <c r="H88" s="159" t="s">
        <v>1</v>
      </c>
      <c r="I88" s="160" t="s">
        <v>1</v>
      </c>
      <c r="J88" s="177" t="s">
        <v>1</v>
      </c>
      <c r="K88" s="159" t="s">
        <v>1</v>
      </c>
      <c r="L88" s="160" t="s">
        <v>5</v>
      </c>
      <c r="M88" s="177" t="s">
        <v>1</v>
      </c>
      <c r="N88" s="159" t="s">
        <v>1</v>
      </c>
      <c r="O88" s="159" t="s">
        <v>1</v>
      </c>
      <c r="P88" s="159" t="s">
        <v>1</v>
      </c>
      <c r="Q88" s="159" t="s">
        <v>1</v>
      </c>
      <c r="R88" s="160" t="s">
        <v>5</v>
      </c>
      <c r="S88" s="159" t="s">
        <v>1</v>
      </c>
      <c r="T88" s="160" t="s">
        <v>1</v>
      </c>
      <c r="U88" s="177" t="s">
        <v>5</v>
      </c>
      <c r="V88" s="177" t="s">
        <v>1</v>
      </c>
      <c r="W88" s="177" t="s">
        <v>1</v>
      </c>
      <c r="X88" s="177" t="s">
        <v>5</v>
      </c>
      <c r="Y88" s="177" t="s">
        <v>5</v>
      </c>
      <c r="Z88" s="177" t="s">
        <v>5</v>
      </c>
      <c r="AA88" s="177" t="s">
        <v>5</v>
      </c>
      <c r="AB88" s="177" t="s">
        <v>5</v>
      </c>
      <c r="AC88" s="177" t="s">
        <v>5</v>
      </c>
      <c r="AD88" s="177" t="str">
        <f>AH88</f>
        <v>No</v>
      </c>
      <c r="AE88" s="177" t="s">
        <v>5</v>
      </c>
      <c r="AF88" s="177" t="s">
        <v>5</v>
      </c>
      <c r="AG88" s="177" t="s">
        <v>1</v>
      </c>
      <c r="AH88" s="177" t="s">
        <v>5</v>
      </c>
      <c r="AI88" s="177" t="s">
        <v>5</v>
      </c>
      <c r="AJ88" s="177" t="s">
        <v>5</v>
      </c>
      <c r="AK88" s="177" t="str">
        <f t="shared" ref="AK88:AK94" si="66">AJ88</f>
        <v>No</v>
      </c>
      <c r="AL88" s="177" t="s">
        <v>5</v>
      </c>
      <c r="AM88" s="177" t="s">
        <v>5</v>
      </c>
      <c r="AN88" s="177" t="s">
        <v>1</v>
      </c>
      <c r="AO88" s="159" t="str">
        <f t="shared" ref="AO88:AO94" si="67">AH88</f>
        <v>No</v>
      </c>
      <c r="AP88" s="159" t="s">
        <v>5</v>
      </c>
      <c r="AQ88" s="159" t="s">
        <v>5</v>
      </c>
      <c r="AR88" s="177" t="s">
        <v>1</v>
      </c>
      <c r="AS88" s="177" t="s">
        <v>5</v>
      </c>
      <c r="AT88" s="177" t="s">
        <v>5</v>
      </c>
      <c r="AU88" s="177" t="s">
        <v>5</v>
      </c>
      <c r="AV88" s="177" t="s">
        <v>5</v>
      </c>
      <c r="AW88" s="159" t="s">
        <v>1</v>
      </c>
      <c r="AX88" s="160" t="s">
        <v>1</v>
      </c>
      <c r="AY88" s="177" t="s">
        <v>5</v>
      </c>
      <c r="AZ88" s="177" t="s">
        <v>5</v>
      </c>
      <c r="BA88" s="177" t="s">
        <v>1</v>
      </c>
      <c r="BB88" s="159" t="s">
        <v>5</v>
      </c>
      <c r="BC88" s="177" t="s">
        <v>5</v>
      </c>
      <c r="BD88" s="177" t="s">
        <v>5</v>
      </c>
      <c r="BE88" s="177" t="s">
        <v>5</v>
      </c>
      <c r="BF88" s="177" t="s">
        <v>1</v>
      </c>
    </row>
    <row r="89" spans="1:58" ht="14.5" x14ac:dyDescent="0.35">
      <c r="A89" s="250"/>
      <c r="B89" s="123" t="str">
        <f>IF(api_version=2,"commonDescription","CommonDescription")</f>
        <v>commonDescription</v>
      </c>
      <c r="D89" s="177" t="s">
        <v>1</v>
      </c>
      <c r="E89" s="177" t="s">
        <v>1</v>
      </c>
      <c r="F89" s="177" t="s">
        <v>1</v>
      </c>
      <c r="G89" s="177" t="s">
        <v>1</v>
      </c>
      <c r="H89" s="159" t="s">
        <v>1</v>
      </c>
      <c r="I89" s="160" t="s">
        <v>1</v>
      </c>
      <c r="J89" s="177" t="s">
        <v>1</v>
      </c>
      <c r="K89" s="159" t="s">
        <v>1</v>
      </c>
      <c r="L89" s="160" t="s">
        <v>5</v>
      </c>
      <c r="M89" s="177" t="s">
        <v>1</v>
      </c>
      <c r="N89" s="159" t="s">
        <v>1</v>
      </c>
      <c r="O89" s="159" t="s">
        <v>1</v>
      </c>
      <c r="P89" s="159" t="s">
        <v>1</v>
      </c>
      <c r="Q89" s="159" t="s">
        <v>1</v>
      </c>
      <c r="R89" s="160" t="s">
        <v>5</v>
      </c>
      <c r="S89" s="159" t="s">
        <v>1</v>
      </c>
      <c r="T89" s="160" t="s">
        <v>1</v>
      </c>
      <c r="U89" s="177" t="s">
        <v>5</v>
      </c>
      <c r="V89" s="177" t="s">
        <v>1</v>
      </c>
      <c r="W89" s="177" t="s">
        <v>1</v>
      </c>
      <c r="X89" s="177" t="s">
        <v>5</v>
      </c>
      <c r="Y89" s="177" t="s">
        <v>5</v>
      </c>
      <c r="Z89" s="177" t="s">
        <v>5</v>
      </c>
      <c r="AA89" s="177" t="s">
        <v>5</v>
      </c>
      <c r="AB89" s="177" t="s">
        <v>5</v>
      </c>
      <c r="AC89" s="177" t="s">
        <v>5</v>
      </c>
      <c r="AD89" s="177" t="str">
        <f t="shared" ref="AD89:AD94" si="68">AH89</f>
        <v>No</v>
      </c>
      <c r="AE89" s="177" t="s">
        <v>5</v>
      </c>
      <c r="AF89" s="177" t="s">
        <v>5</v>
      </c>
      <c r="AG89" s="177" t="s">
        <v>1</v>
      </c>
      <c r="AH89" s="177" t="s">
        <v>5</v>
      </c>
      <c r="AI89" s="177" t="s">
        <v>5</v>
      </c>
      <c r="AJ89" s="177" t="s">
        <v>5</v>
      </c>
      <c r="AK89" s="177" t="str">
        <f t="shared" si="66"/>
        <v>No</v>
      </c>
      <c r="AL89" s="177" t="s">
        <v>5</v>
      </c>
      <c r="AM89" s="177" t="s">
        <v>5</v>
      </c>
      <c r="AN89" s="177" t="s">
        <v>1</v>
      </c>
      <c r="AO89" s="159" t="str">
        <f t="shared" si="67"/>
        <v>No</v>
      </c>
      <c r="AP89" s="159" t="s">
        <v>5</v>
      </c>
      <c r="AQ89" s="159" t="s">
        <v>5</v>
      </c>
      <c r="AR89" s="177" t="s">
        <v>1</v>
      </c>
      <c r="AS89" s="177" t="s">
        <v>5</v>
      </c>
      <c r="AT89" s="177" t="s">
        <v>5</v>
      </c>
      <c r="AU89" s="177" t="s">
        <v>5</v>
      </c>
      <c r="AV89" s="177" t="s">
        <v>5</v>
      </c>
      <c r="AW89" s="159" t="s">
        <v>1</v>
      </c>
      <c r="AX89" s="160" t="s">
        <v>1</v>
      </c>
      <c r="AY89" s="177" t="s">
        <v>5</v>
      </c>
      <c r="AZ89" s="177" t="s">
        <v>5</v>
      </c>
      <c r="BA89" s="177" t="s">
        <v>1</v>
      </c>
      <c r="BB89" s="159" t="s">
        <v>5</v>
      </c>
      <c r="BC89" s="177" t="s">
        <v>5</v>
      </c>
      <c r="BD89" s="177" t="s">
        <v>5</v>
      </c>
      <c r="BE89" s="177" t="s">
        <v>5</v>
      </c>
      <c r="BF89" s="177" t="s">
        <v>1</v>
      </c>
    </row>
    <row r="90" spans="1:58" ht="14.5" x14ac:dyDescent="0.35">
      <c r="A90" s="250"/>
      <c r="B90" s="123" t="str">
        <f>IF(api_version=2,"creditLimit.currency","CreditLimit @Currency")</f>
        <v>creditLimit.currency</v>
      </c>
      <c r="D90" s="177" t="s">
        <v>1</v>
      </c>
      <c r="E90" s="177" t="s">
        <v>1</v>
      </c>
      <c r="F90" s="177" t="s">
        <v>1</v>
      </c>
      <c r="G90" s="177" t="s">
        <v>1</v>
      </c>
      <c r="H90" s="159" t="s">
        <v>1</v>
      </c>
      <c r="I90" s="160" t="s">
        <v>1</v>
      </c>
      <c r="J90" s="177" t="s">
        <v>1</v>
      </c>
      <c r="K90" s="159" t="s">
        <v>1</v>
      </c>
      <c r="L90" s="160" t="s">
        <v>5</v>
      </c>
      <c r="M90" s="177" t="s">
        <v>1</v>
      </c>
      <c r="N90" s="159" t="s">
        <v>1</v>
      </c>
      <c r="O90" s="159" t="s">
        <v>1</v>
      </c>
      <c r="P90" s="159" t="s">
        <v>1</v>
      </c>
      <c r="Q90" s="159" t="s">
        <v>1</v>
      </c>
      <c r="R90" s="160" t="s">
        <v>5</v>
      </c>
      <c r="S90" s="159" t="s">
        <v>1</v>
      </c>
      <c r="T90" s="160" t="s">
        <v>1</v>
      </c>
      <c r="U90" s="177" t="s">
        <v>5</v>
      </c>
      <c r="V90" s="177" t="s">
        <v>1</v>
      </c>
      <c r="W90" s="177" t="s">
        <v>5</v>
      </c>
      <c r="X90" s="177" t="s">
        <v>5</v>
      </c>
      <c r="Y90" s="177" t="s">
        <v>5</v>
      </c>
      <c r="Z90" s="177" t="s">
        <v>5</v>
      </c>
      <c r="AA90" s="177" t="s">
        <v>5</v>
      </c>
      <c r="AB90" s="177" t="s">
        <v>5</v>
      </c>
      <c r="AC90" s="177" t="s">
        <v>5</v>
      </c>
      <c r="AD90" s="177" t="str">
        <f t="shared" si="68"/>
        <v>No</v>
      </c>
      <c r="AE90" s="177" t="s">
        <v>5</v>
      </c>
      <c r="AF90" s="177" t="s">
        <v>5</v>
      </c>
      <c r="AG90" s="177" t="s">
        <v>5</v>
      </c>
      <c r="AH90" s="177" t="s">
        <v>5</v>
      </c>
      <c r="AI90" s="177" t="s">
        <v>5</v>
      </c>
      <c r="AJ90" s="177" t="s">
        <v>5</v>
      </c>
      <c r="AK90" s="177" t="str">
        <f t="shared" si="66"/>
        <v>No</v>
      </c>
      <c r="AL90" s="177" t="s">
        <v>5</v>
      </c>
      <c r="AM90" s="177" t="s">
        <v>5</v>
      </c>
      <c r="AN90" s="177" t="s">
        <v>5</v>
      </c>
      <c r="AO90" s="159" t="str">
        <f t="shared" si="67"/>
        <v>No</v>
      </c>
      <c r="AP90" s="159" t="s">
        <v>5</v>
      </c>
      <c r="AQ90" s="159" t="s">
        <v>5</v>
      </c>
      <c r="AR90" s="177" t="s">
        <v>5</v>
      </c>
      <c r="AS90" s="177" t="s">
        <v>5</v>
      </c>
      <c r="AT90" s="177" t="s">
        <v>5</v>
      </c>
      <c r="AU90" s="177" t="s">
        <v>5</v>
      </c>
      <c r="AV90" s="177" t="s">
        <v>5</v>
      </c>
      <c r="AW90" s="159" t="s">
        <v>1</v>
      </c>
      <c r="AX90" s="160" t="s">
        <v>1</v>
      </c>
      <c r="AY90" s="177" t="s">
        <v>5</v>
      </c>
      <c r="AZ90" s="177" t="s">
        <v>5</v>
      </c>
      <c r="BA90" s="177" t="s">
        <v>1</v>
      </c>
      <c r="BB90" s="159" t="s">
        <v>5</v>
      </c>
      <c r="BC90" s="177" t="s">
        <v>5</v>
      </c>
      <c r="BD90" s="177" t="s">
        <v>5</v>
      </c>
      <c r="BE90" s="177" t="s">
        <v>5</v>
      </c>
      <c r="BF90" s="177" t="s">
        <v>1</v>
      </c>
    </row>
    <row r="91" spans="1:58" ht="14.5" x14ac:dyDescent="0.35">
      <c r="A91" s="250"/>
      <c r="B91" s="123" t="str">
        <f>IF(api_version=2,"creditLimit.value","CreditLimit")</f>
        <v>creditLimit.value</v>
      </c>
      <c r="D91" s="177" t="s">
        <v>1</v>
      </c>
      <c r="E91" s="177" t="s">
        <v>1</v>
      </c>
      <c r="F91" s="177" t="s">
        <v>1</v>
      </c>
      <c r="G91" s="177" t="s">
        <v>1</v>
      </c>
      <c r="H91" s="159" t="s">
        <v>1</v>
      </c>
      <c r="I91" s="160" t="str">
        <f>IF(api_version=2,"Yes","No")</f>
        <v>Yes</v>
      </c>
      <c r="J91" s="177" t="s">
        <v>1</v>
      </c>
      <c r="K91" s="159" t="s">
        <v>1</v>
      </c>
      <c r="L91" s="160" t="s">
        <v>5</v>
      </c>
      <c r="M91" s="177" t="s">
        <v>1</v>
      </c>
      <c r="N91" s="159" t="s">
        <v>1</v>
      </c>
      <c r="O91" s="159" t="s">
        <v>1</v>
      </c>
      <c r="P91" s="159" t="s">
        <v>1</v>
      </c>
      <c r="Q91" s="159" t="s">
        <v>1</v>
      </c>
      <c r="R91" s="160" t="s">
        <v>5</v>
      </c>
      <c r="S91" s="159" t="s">
        <v>1</v>
      </c>
      <c r="T91" s="160" t="s">
        <v>1</v>
      </c>
      <c r="U91" s="177" t="s">
        <v>5</v>
      </c>
      <c r="V91" s="177" t="s">
        <v>1</v>
      </c>
      <c r="W91" s="206" t="s">
        <v>1</v>
      </c>
      <c r="X91" s="177" t="s">
        <v>5</v>
      </c>
      <c r="Y91" s="177" t="s">
        <v>5</v>
      </c>
      <c r="Z91" s="177" t="s">
        <v>5</v>
      </c>
      <c r="AA91" s="177" t="s">
        <v>5</v>
      </c>
      <c r="AB91" s="177" t="s">
        <v>5</v>
      </c>
      <c r="AC91" s="177" t="s">
        <v>5</v>
      </c>
      <c r="AD91" s="177" t="str">
        <f t="shared" si="68"/>
        <v>No</v>
      </c>
      <c r="AE91" s="177" t="s">
        <v>5</v>
      </c>
      <c r="AF91" s="177" t="s">
        <v>5</v>
      </c>
      <c r="AG91" s="177" t="str">
        <f t="shared" ref="AG91" si="69">IF(api_version=2,"No","No")</f>
        <v>No</v>
      </c>
      <c r="AH91" s="177" t="s">
        <v>5</v>
      </c>
      <c r="AI91" s="177" t="s">
        <v>5</v>
      </c>
      <c r="AJ91" s="177" t="s">
        <v>5</v>
      </c>
      <c r="AK91" s="177" t="str">
        <f>AJ91</f>
        <v>No</v>
      </c>
      <c r="AL91" s="177" t="s">
        <v>5</v>
      </c>
      <c r="AM91" s="177" t="s">
        <v>5</v>
      </c>
      <c r="AN91" s="177" t="s">
        <v>5</v>
      </c>
      <c r="AO91" s="159" t="str">
        <f t="shared" si="67"/>
        <v>No</v>
      </c>
      <c r="AP91" s="159" t="s">
        <v>5</v>
      </c>
      <c r="AQ91" s="159" t="s">
        <v>5</v>
      </c>
      <c r="AR91" s="177" t="s">
        <v>5</v>
      </c>
      <c r="AS91" s="177" t="s">
        <v>5</v>
      </c>
      <c r="AT91" s="177" t="s">
        <v>5</v>
      </c>
      <c r="AU91" s="177" t="s">
        <v>5</v>
      </c>
      <c r="AV91" s="177" t="s">
        <v>5</v>
      </c>
      <c r="AW91" s="159" t="s">
        <v>1</v>
      </c>
      <c r="AX91" s="160" t="s">
        <v>1</v>
      </c>
      <c r="AY91" s="177" t="s">
        <v>5</v>
      </c>
      <c r="AZ91" s="177" t="s">
        <v>5</v>
      </c>
      <c r="BA91" s="177" t="s">
        <v>1</v>
      </c>
      <c r="BB91" s="159" t="s">
        <v>5</v>
      </c>
      <c r="BC91" s="177" t="s">
        <v>5</v>
      </c>
      <c r="BD91" s="177" t="s">
        <v>5</v>
      </c>
      <c r="BE91" s="177" t="s">
        <v>5</v>
      </c>
      <c r="BF91" s="177" t="s">
        <v>1</v>
      </c>
    </row>
    <row r="92" spans="1:58" ht="14.5" x14ac:dyDescent="0.35">
      <c r="A92" s="250"/>
      <c r="B92" s="123" t="str">
        <f>CONCATENATE(IF(api_version=2,"providerValue.value","ProviderValue")," (usually 0-100)")</f>
        <v>providerValue.value (usually 0-100)</v>
      </c>
      <c r="D92" s="177" t="s">
        <v>1</v>
      </c>
      <c r="E92" s="177" t="s">
        <v>1</v>
      </c>
      <c r="F92" s="177" t="s">
        <v>1</v>
      </c>
      <c r="G92" s="177" t="s">
        <v>1</v>
      </c>
      <c r="H92" s="159" t="s">
        <v>1</v>
      </c>
      <c r="I92" s="160" t="s">
        <v>1</v>
      </c>
      <c r="J92" s="177" t="s">
        <v>1</v>
      </c>
      <c r="K92" s="159" t="s">
        <v>1</v>
      </c>
      <c r="L92" s="160" t="s">
        <v>5</v>
      </c>
      <c r="M92" s="177" t="s">
        <v>1</v>
      </c>
      <c r="N92" s="159" t="s">
        <v>1</v>
      </c>
      <c r="O92" s="159" t="s">
        <v>1</v>
      </c>
      <c r="P92" s="159" t="s">
        <v>1</v>
      </c>
      <c r="Q92" s="159" t="s">
        <v>1</v>
      </c>
      <c r="R92" s="160" t="s">
        <v>5</v>
      </c>
      <c r="S92" s="159" t="s">
        <v>1</v>
      </c>
      <c r="T92" s="160" t="s">
        <v>1</v>
      </c>
      <c r="U92" s="177" t="s">
        <v>5</v>
      </c>
      <c r="V92" s="177" t="s">
        <v>1</v>
      </c>
      <c r="W92" s="206" t="s">
        <v>238</v>
      </c>
      <c r="X92" s="177" t="s">
        <v>5</v>
      </c>
      <c r="Y92" s="177" t="s">
        <v>5</v>
      </c>
      <c r="Z92" s="177" t="s">
        <v>5</v>
      </c>
      <c r="AA92" s="177" t="s">
        <v>5</v>
      </c>
      <c r="AB92" s="177" t="s">
        <v>5</v>
      </c>
      <c r="AC92" s="177" t="s">
        <v>5</v>
      </c>
      <c r="AD92" s="177" t="str">
        <f t="shared" si="68"/>
        <v>No</v>
      </c>
      <c r="AE92" s="177" t="s">
        <v>5</v>
      </c>
      <c r="AF92" s="177" t="s">
        <v>5</v>
      </c>
      <c r="AG92" s="206" t="s">
        <v>238</v>
      </c>
      <c r="AH92" s="177" t="s">
        <v>5</v>
      </c>
      <c r="AI92" s="177" t="s">
        <v>5</v>
      </c>
      <c r="AJ92" s="177" t="s">
        <v>5</v>
      </c>
      <c r="AK92" s="177" t="str">
        <f>AJ92</f>
        <v>No</v>
      </c>
      <c r="AL92" s="177" t="s">
        <v>5</v>
      </c>
      <c r="AM92" s="177" t="s">
        <v>5</v>
      </c>
      <c r="AN92" s="177" t="s">
        <v>1</v>
      </c>
      <c r="AO92" s="159" t="str">
        <f t="shared" si="67"/>
        <v>No</v>
      </c>
      <c r="AP92" s="159" t="s">
        <v>5</v>
      </c>
      <c r="AQ92" s="159" t="s">
        <v>5</v>
      </c>
      <c r="AR92" s="177" t="s">
        <v>1</v>
      </c>
      <c r="AS92" s="177" t="s">
        <v>5</v>
      </c>
      <c r="AT92" s="177" t="s">
        <v>5</v>
      </c>
      <c r="AU92" s="177" t="s">
        <v>5</v>
      </c>
      <c r="AV92" s="177" t="s">
        <v>5</v>
      </c>
      <c r="AW92" s="159" t="s">
        <v>1</v>
      </c>
      <c r="AX92" s="160" t="s">
        <v>1</v>
      </c>
      <c r="AY92" s="177" t="s">
        <v>5</v>
      </c>
      <c r="AZ92" s="177" t="s">
        <v>5</v>
      </c>
      <c r="BA92" s="177" t="s">
        <v>1</v>
      </c>
      <c r="BB92" s="159" t="s">
        <v>5</v>
      </c>
      <c r="BC92" s="177" t="s">
        <v>5</v>
      </c>
      <c r="BD92" s="177" t="s">
        <v>5</v>
      </c>
      <c r="BE92" s="177" t="s">
        <v>5</v>
      </c>
      <c r="BF92" s="177" t="s">
        <v>1</v>
      </c>
    </row>
    <row r="93" spans="1:58" ht="15" thickBot="1" x14ac:dyDescent="0.4">
      <c r="A93" s="250"/>
      <c r="B93" s="50" t="str">
        <f>IF(api_version=2,"providerDescription","ProviderDescription")</f>
        <v>providerDescription</v>
      </c>
      <c r="D93" s="177" t="s">
        <v>1</v>
      </c>
      <c r="E93" s="177" t="s">
        <v>1</v>
      </c>
      <c r="F93" s="177" t="s">
        <v>1</v>
      </c>
      <c r="G93" s="177" t="s">
        <v>1</v>
      </c>
      <c r="H93" s="159" t="s">
        <v>1</v>
      </c>
      <c r="I93" s="160" t="s">
        <v>5</v>
      </c>
      <c r="J93" s="177" t="s">
        <v>1</v>
      </c>
      <c r="K93" s="159" t="s">
        <v>1</v>
      </c>
      <c r="L93" s="160" t="s">
        <v>5</v>
      </c>
      <c r="M93" s="177" t="s">
        <v>1</v>
      </c>
      <c r="N93" s="159" t="s">
        <v>1</v>
      </c>
      <c r="O93" s="159" t="s">
        <v>1</v>
      </c>
      <c r="P93" s="159" t="s">
        <v>1</v>
      </c>
      <c r="Q93" s="159" t="s">
        <v>1</v>
      </c>
      <c r="R93" s="160" t="s">
        <v>5</v>
      </c>
      <c r="S93" s="159" t="s">
        <v>1</v>
      </c>
      <c r="T93" s="160" t="s">
        <v>1</v>
      </c>
      <c r="U93" s="177" t="s">
        <v>5</v>
      </c>
      <c r="V93" s="177" t="s">
        <v>1</v>
      </c>
      <c r="W93" s="177" t="s">
        <v>1</v>
      </c>
      <c r="X93" s="177" t="s">
        <v>5</v>
      </c>
      <c r="Y93" s="177" t="s">
        <v>5</v>
      </c>
      <c r="Z93" s="177" t="s">
        <v>5</v>
      </c>
      <c r="AA93" s="177" t="s">
        <v>5</v>
      </c>
      <c r="AB93" s="177" t="s">
        <v>5</v>
      </c>
      <c r="AC93" s="177" t="s">
        <v>5</v>
      </c>
      <c r="AD93" s="177" t="str">
        <f t="shared" si="68"/>
        <v>No</v>
      </c>
      <c r="AE93" s="177" t="s">
        <v>5</v>
      </c>
      <c r="AF93" s="177" t="s">
        <v>5</v>
      </c>
      <c r="AG93" s="206" t="s">
        <v>238</v>
      </c>
      <c r="AH93" s="177" t="s">
        <v>5</v>
      </c>
      <c r="AI93" s="177" t="s">
        <v>5</v>
      </c>
      <c r="AJ93" s="177" t="s">
        <v>5</v>
      </c>
      <c r="AK93" s="177" t="str">
        <f>AJ93</f>
        <v>No</v>
      </c>
      <c r="AL93" s="177" t="s">
        <v>5</v>
      </c>
      <c r="AM93" s="177" t="s">
        <v>5</v>
      </c>
      <c r="AN93" s="177" t="s">
        <v>1</v>
      </c>
      <c r="AO93" s="159" t="str">
        <f t="shared" si="67"/>
        <v>No</v>
      </c>
      <c r="AP93" s="159" t="s">
        <v>5</v>
      </c>
      <c r="AQ93" s="159" t="s">
        <v>5</v>
      </c>
      <c r="AR93" s="177" t="s">
        <v>1</v>
      </c>
      <c r="AS93" s="177" t="s">
        <v>5</v>
      </c>
      <c r="AT93" s="177" t="s">
        <v>5</v>
      </c>
      <c r="AU93" s="177" t="s">
        <v>5</v>
      </c>
      <c r="AV93" s="177" t="s">
        <v>5</v>
      </c>
      <c r="AW93" s="159" t="s">
        <v>1</v>
      </c>
      <c r="AX93" s="160" t="s">
        <v>1</v>
      </c>
      <c r="AY93" s="177" t="s">
        <v>5</v>
      </c>
      <c r="AZ93" s="177" t="s">
        <v>5</v>
      </c>
      <c r="BA93" s="177" t="s">
        <v>1</v>
      </c>
      <c r="BB93" s="159" t="s">
        <v>5</v>
      </c>
      <c r="BC93" s="177" t="s">
        <v>5</v>
      </c>
      <c r="BD93" s="177" t="s">
        <v>5</v>
      </c>
      <c r="BE93" s="177" t="s">
        <v>5</v>
      </c>
      <c r="BF93" s="177" t="s">
        <v>1</v>
      </c>
    </row>
    <row r="94" spans="1:58" ht="15.5" thickTop="1" thickBot="1" x14ac:dyDescent="0.4">
      <c r="A94" s="250"/>
      <c r="B94" s="55" t="str">
        <f>IF(api_version=2,"latestRatingChangeDate","DateOfLatestRatingChange")</f>
        <v>latestRatingChangeDate</v>
      </c>
      <c r="D94" s="177" t="s">
        <v>1</v>
      </c>
      <c r="E94" s="177" t="s">
        <v>1</v>
      </c>
      <c r="F94" s="177" t="s">
        <v>1</v>
      </c>
      <c r="G94" s="177" t="s">
        <v>1</v>
      </c>
      <c r="H94" s="159" t="s">
        <v>1</v>
      </c>
      <c r="I94" s="160" t="s">
        <v>1</v>
      </c>
      <c r="J94" s="177" t="s">
        <v>1</v>
      </c>
      <c r="K94" s="159" t="s">
        <v>1</v>
      </c>
      <c r="L94" s="160" t="str">
        <f>IF(api_version=2,"Yes","No")</f>
        <v>Yes</v>
      </c>
      <c r="M94" s="177" t="s">
        <v>1</v>
      </c>
      <c r="N94" s="159" t="s">
        <v>1</v>
      </c>
      <c r="O94" s="159" t="s">
        <v>1</v>
      </c>
      <c r="P94" s="159" t="s">
        <v>1</v>
      </c>
      <c r="Q94" s="159" t="s">
        <v>1</v>
      </c>
      <c r="R94" s="160" t="s">
        <v>5</v>
      </c>
      <c r="S94" s="159" t="s">
        <v>1</v>
      </c>
      <c r="T94" s="160" t="s">
        <v>1</v>
      </c>
      <c r="U94" s="177" t="s">
        <v>5</v>
      </c>
      <c r="V94" s="177" t="s">
        <v>1</v>
      </c>
      <c r="W94" s="206" t="s">
        <v>234</v>
      </c>
      <c r="X94" s="177" t="s">
        <v>1</v>
      </c>
      <c r="Y94" s="177" t="s">
        <v>1</v>
      </c>
      <c r="Z94" s="177" t="s">
        <v>1</v>
      </c>
      <c r="AA94" s="177" t="s">
        <v>1</v>
      </c>
      <c r="AB94" s="177" t="s">
        <v>5</v>
      </c>
      <c r="AC94" s="177" t="s">
        <v>5</v>
      </c>
      <c r="AD94" s="177" t="str">
        <f t="shared" si="68"/>
        <v>No</v>
      </c>
      <c r="AE94" s="177" t="s">
        <v>5</v>
      </c>
      <c r="AF94" s="177" t="s">
        <v>5</v>
      </c>
      <c r="AG94" s="177" t="s">
        <v>1</v>
      </c>
      <c r="AH94" s="177" t="s">
        <v>5</v>
      </c>
      <c r="AI94" s="177" t="s">
        <v>5</v>
      </c>
      <c r="AJ94" s="177" t="s">
        <v>5</v>
      </c>
      <c r="AK94" s="177" t="str">
        <f t="shared" si="66"/>
        <v>No</v>
      </c>
      <c r="AL94" s="177" t="s">
        <v>5</v>
      </c>
      <c r="AM94" s="177" t="s">
        <v>5</v>
      </c>
      <c r="AN94" s="177" t="s">
        <v>5</v>
      </c>
      <c r="AO94" s="159" t="str">
        <f t="shared" si="67"/>
        <v>No</v>
      </c>
      <c r="AP94" s="159" t="s">
        <v>5</v>
      </c>
      <c r="AQ94" s="159" t="s">
        <v>5</v>
      </c>
      <c r="AR94" s="177" t="s">
        <v>1</v>
      </c>
      <c r="AS94" s="177" t="s">
        <v>5</v>
      </c>
      <c r="AT94" s="177" t="s">
        <v>5</v>
      </c>
      <c r="AU94" s="177" t="s">
        <v>5</v>
      </c>
      <c r="AV94" s="177" t="s">
        <v>5</v>
      </c>
      <c r="AW94" s="159" t="s">
        <v>1</v>
      </c>
      <c r="AX94" s="160" t="s">
        <v>1</v>
      </c>
      <c r="AY94" s="177" t="s">
        <v>5</v>
      </c>
      <c r="AZ94" s="177" t="s">
        <v>5</v>
      </c>
      <c r="BA94" s="177" t="s">
        <v>1</v>
      </c>
      <c r="BB94" s="159" t="s">
        <v>5</v>
      </c>
      <c r="BC94" s="177" t="s">
        <v>5</v>
      </c>
      <c r="BD94" s="177" t="s">
        <v>5</v>
      </c>
      <c r="BE94" s="177" t="s">
        <v>5</v>
      </c>
      <c r="BF94" s="177" t="s">
        <v>1</v>
      </c>
    </row>
    <row r="95" spans="1:58" ht="15" thickTop="1" x14ac:dyDescent="0.35">
      <c r="A95" s="250"/>
      <c r="B95" s="52" t="s">
        <v>237</v>
      </c>
      <c r="D95" s="167"/>
      <c r="E95" s="167"/>
      <c r="F95" s="167"/>
      <c r="G95" s="167"/>
      <c r="H95" s="167"/>
      <c r="I95" s="167"/>
      <c r="J95" s="167"/>
      <c r="K95" s="167"/>
      <c r="L95" s="260" t="s">
        <v>159</v>
      </c>
      <c r="M95" s="167"/>
      <c r="N95" s="167"/>
      <c r="O95" s="167"/>
      <c r="P95" s="167"/>
      <c r="Q95" s="260" t="str">
        <f>Q$3</f>
        <v>Limited</v>
      </c>
      <c r="R95" s="260" t="str">
        <f>R$3</f>
        <v>Sole Trader</v>
      </c>
      <c r="S95" s="260" t="str">
        <f>S$3</f>
        <v>Limited</v>
      </c>
      <c r="T95" s="260" t="str">
        <f>T$3</f>
        <v>Non Limited</v>
      </c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289" t="str">
        <f>AW$3</f>
        <v>Limited</v>
      </c>
      <c r="AX95" s="289" t="str">
        <f>AX$3</f>
        <v>Non Limited</v>
      </c>
      <c r="AY95" s="167"/>
      <c r="AZ95" s="167"/>
      <c r="BA95" s="167"/>
      <c r="BB95" s="167"/>
      <c r="BC95" s="167"/>
      <c r="BD95" s="167"/>
      <c r="BE95" s="167"/>
      <c r="BF95" s="167"/>
    </row>
    <row r="96" spans="1:58" ht="18.75" customHeight="1" x14ac:dyDescent="0.35">
      <c r="A96" s="250" t="s">
        <v>8</v>
      </c>
      <c r="B96" s="51" t="str">
        <f>IF(api_version=2,"contactInformation","ContactInformation")</f>
        <v>contactInformation</v>
      </c>
      <c r="D96" s="167"/>
      <c r="E96" s="167"/>
      <c r="F96" s="167"/>
      <c r="G96" s="167"/>
      <c r="H96" s="167"/>
      <c r="I96" s="167"/>
      <c r="J96" s="167"/>
      <c r="K96" s="251" t="s">
        <v>157</v>
      </c>
      <c r="L96" s="251"/>
      <c r="M96" s="167"/>
      <c r="N96" s="167"/>
      <c r="O96" s="167"/>
      <c r="P96" s="167"/>
      <c r="Q96" s="251"/>
      <c r="R96" s="251"/>
      <c r="S96" s="251"/>
      <c r="T96" s="251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290"/>
      <c r="AX96" s="290"/>
      <c r="AY96" s="167"/>
      <c r="AZ96" s="167"/>
      <c r="BA96" s="167"/>
      <c r="BB96" s="251"/>
      <c r="BC96" s="167"/>
      <c r="BD96" s="167"/>
      <c r="BE96" s="167"/>
      <c r="BF96" s="167"/>
    </row>
    <row r="97" spans="1:58" ht="15" thickBot="1" x14ac:dyDescent="0.4">
      <c r="A97" s="250"/>
      <c r="B97" s="57" t="str">
        <f>IF(api_version=2,"mainAddress","MainAddress")</f>
        <v>mainAddress</v>
      </c>
      <c r="D97" s="167"/>
      <c r="E97" s="167"/>
      <c r="F97" s="167"/>
      <c r="G97" s="167"/>
      <c r="H97" s="167"/>
      <c r="I97" s="167"/>
      <c r="J97" s="167"/>
      <c r="K97" s="252"/>
      <c r="L97" s="252"/>
      <c r="M97" s="167"/>
      <c r="N97" s="167"/>
      <c r="O97" s="167"/>
      <c r="P97" s="167"/>
      <c r="Q97" s="252"/>
      <c r="R97" s="252"/>
      <c r="S97" s="252"/>
      <c r="T97" s="252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291"/>
      <c r="AX97" s="291"/>
      <c r="AY97" s="167"/>
      <c r="AZ97" s="167"/>
      <c r="BA97" s="167"/>
      <c r="BB97" s="252"/>
      <c r="BC97" s="167"/>
      <c r="BD97" s="167"/>
      <c r="BE97" s="167"/>
      <c r="BF97" s="167"/>
    </row>
    <row r="98" spans="1:58" ht="15.5" thickTop="1" thickBot="1" x14ac:dyDescent="0.4">
      <c r="A98" s="250"/>
      <c r="B98" s="49" t="str">
        <f>IF(api_version=2,"simpleValue","Address/SimpleValue")</f>
        <v>simpleValue</v>
      </c>
      <c r="D98" s="177" t="s">
        <v>1</v>
      </c>
      <c r="E98" s="177" t="s">
        <v>1</v>
      </c>
      <c r="F98" s="177" t="s">
        <v>1</v>
      </c>
      <c r="G98" s="177" t="s">
        <v>1</v>
      </c>
      <c r="H98" s="159" t="s">
        <v>1</v>
      </c>
      <c r="I98" s="160" t="s">
        <v>1</v>
      </c>
      <c r="J98" s="177" t="s">
        <v>1</v>
      </c>
      <c r="K98" s="159" t="s">
        <v>1</v>
      </c>
      <c r="L98" s="160" t="str">
        <f>IF(api_version=2,"Yes","No")</f>
        <v>Yes</v>
      </c>
      <c r="M98" s="177" t="s">
        <v>1</v>
      </c>
      <c r="N98" s="159" t="s">
        <v>1</v>
      </c>
      <c r="O98" s="159" t="s">
        <v>1</v>
      </c>
      <c r="P98" s="159" t="s">
        <v>1</v>
      </c>
      <c r="Q98" s="159" t="s">
        <v>1</v>
      </c>
      <c r="R98" s="160" t="s">
        <v>1</v>
      </c>
      <c r="S98" s="159" t="s">
        <v>1</v>
      </c>
      <c r="T98" s="161" t="s">
        <v>1</v>
      </c>
      <c r="U98" s="177" t="s">
        <v>1</v>
      </c>
      <c r="V98" s="177" t="s">
        <v>1</v>
      </c>
      <c r="W98" s="177" t="s">
        <v>1</v>
      </c>
      <c r="X98" s="177" t="s">
        <v>1</v>
      </c>
      <c r="Y98" s="177" t="s">
        <v>1</v>
      </c>
      <c r="Z98" s="177" t="s">
        <v>1</v>
      </c>
      <c r="AA98" s="177" t="s">
        <v>1</v>
      </c>
      <c r="AB98" s="177" t="s">
        <v>1</v>
      </c>
      <c r="AC98" s="177" t="s">
        <v>1</v>
      </c>
      <c r="AD98" s="177" t="str">
        <f>AH98</f>
        <v>Yes</v>
      </c>
      <c r="AE98" s="177" t="s">
        <v>1</v>
      </c>
      <c r="AF98" s="177" t="s">
        <v>1</v>
      </c>
      <c r="AG98" s="177" t="s">
        <v>1</v>
      </c>
      <c r="AH98" s="177" t="s">
        <v>1</v>
      </c>
      <c r="AI98" s="177" t="s">
        <v>1</v>
      </c>
      <c r="AJ98" s="177" t="s">
        <v>1</v>
      </c>
      <c r="AK98" s="177" t="str">
        <f>AJ98</f>
        <v>Yes</v>
      </c>
      <c r="AL98" s="177" t="s">
        <v>1</v>
      </c>
      <c r="AM98" s="177" t="s">
        <v>1</v>
      </c>
      <c r="AN98" s="177" t="s">
        <v>1</v>
      </c>
      <c r="AO98" s="177" t="str">
        <f>AH98</f>
        <v>Yes</v>
      </c>
      <c r="AP98" s="177" t="s">
        <v>1</v>
      </c>
      <c r="AQ98" s="177" t="s">
        <v>1</v>
      </c>
      <c r="AR98" s="177" t="s">
        <v>1</v>
      </c>
      <c r="AS98" s="177" t="s">
        <v>1</v>
      </c>
      <c r="AT98" s="177" t="s">
        <v>1</v>
      </c>
      <c r="AU98" s="177" t="s">
        <v>1</v>
      </c>
      <c r="AV98" s="177" t="s">
        <v>1</v>
      </c>
      <c r="AW98" s="159" t="s">
        <v>1</v>
      </c>
      <c r="AX98" s="160" t="s">
        <v>1</v>
      </c>
      <c r="AY98" s="177" t="s">
        <v>1</v>
      </c>
      <c r="AZ98" s="177" t="s">
        <v>1</v>
      </c>
      <c r="BA98" s="177" t="s">
        <v>1</v>
      </c>
      <c r="BB98" s="159" t="s">
        <v>1</v>
      </c>
      <c r="BC98" s="177" t="s">
        <v>1</v>
      </c>
      <c r="BD98" s="177" t="s">
        <v>1</v>
      </c>
      <c r="BE98" s="177" t="s">
        <v>1</v>
      </c>
      <c r="BF98" s="177" t="s">
        <v>1</v>
      </c>
    </row>
    <row r="99" spans="1:58" ht="15.5" thickTop="1" thickBot="1" x14ac:dyDescent="0.4">
      <c r="A99" s="250"/>
      <c r="B99" s="91" t="s">
        <v>273</v>
      </c>
      <c r="C99" s="94" t="s">
        <v>171</v>
      </c>
      <c r="D99" s="177" t="s">
        <v>1</v>
      </c>
      <c r="E99" s="177" t="s">
        <v>1</v>
      </c>
      <c r="F99" s="177" t="s">
        <v>1</v>
      </c>
      <c r="G99" s="177" t="s">
        <v>1</v>
      </c>
      <c r="H99" s="159" t="s">
        <v>1</v>
      </c>
      <c r="I99" s="160" t="s">
        <v>1</v>
      </c>
      <c r="J99" s="177" t="str">
        <f>IF(api_version=2,"Yes","Yes")</f>
        <v>Yes</v>
      </c>
      <c r="K99" s="159" t="s">
        <v>1</v>
      </c>
      <c r="L99" s="160" t="str">
        <f>IF(api_version=2,"Yes","No")</f>
        <v>Yes</v>
      </c>
      <c r="M99" s="177" t="s">
        <v>1</v>
      </c>
      <c r="N99" s="159" t="str">
        <f>IF(api_version=2,"Yes","No")</f>
        <v>Yes</v>
      </c>
      <c r="O99" s="159" t="str">
        <f>IF(api_version=2,"Yes","No")</f>
        <v>Yes</v>
      </c>
      <c r="P99" s="159" t="str">
        <f>IF(api_version=2,"Yes","No")</f>
        <v>Yes</v>
      </c>
      <c r="Q99" s="159" t="s">
        <v>1</v>
      </c>
      <c r="R99" s="160" t="s">
        <v>1</v>
      </c>
      <c r="S99" s="159" t="s">
        <v>1</v>
      </c>
      <c r="T99" s="173" t="s">
        <v>1</v>
      </c>
      <c r="U99" s="177" t="s">
        <v>1</v>
      </c>
      <c r="V99" s="177" t="s">
        <v>1</v>
      </c>
      <c r="W99" s="177" t="s">
        <v>1</v>
      </c>
      <c r="X99" s="177" t="s">
        <v>1</v>
      </c>
      <c r="Y99" s="177" t="str">
        <f t="shared" ref="Y99:AA99" si="70">IF(api_version=2,"No","No")</f>
        <v>No</v>
      </c>
      <c r="Z99" s="177" t="str">
        <f t="shared" si="70"/>
        <v>No</v>
      </c>
      <c r="AA99" s="177" t="str">
        <f t="shared" si="70"/>
        <v>No</v>
      </c>
      <c r="AB99" s="177" t="s">
        <v>1</v>
      </c>
      <c r="AC99" s="177" t="s">
        <v>1</v>
      </c>
      <c r="AD99" s="177" t="str">
        <f t="shared" ref="AD99:AD101" si="71">AH99</f>
        <v>Yes</v>
      </c>
      <c r="AE99" s="177" t="s">
        <v>5</v>
      </c>
      <c r="AF99" s="177" t="s">
        <v>1</v>
      </c>
      <c r="AG99" s="177" t="str">
        <f t="shared" ref="AG99" si="72">IF(api_version=2,"No","No")</f>
        <v>No</v>
      </c>
      <c r="AH99" s="177" t="s">
        <v>1</v>
      </c>
      <c r="AI99" s="177" t="s">
        <v>1</v>
      </c>
      <c r="AJ99" s="177" t="s">
        <v>1</v>
      </c>
      <c r="AK99" s="177" t="str">
        <f>AJ99</f>
        <v>Yes</v>
      </c>
      <c r="AL99" s="177" t="s">
        <v>1</v>
      </c>
      <c r="AM99" s="177" t="s">
        <v>1</v>
      </c>
      <c r="AN99" s="177" t="s">
        <v>1</v>
      </c>
      <c r="AO99" s="177" t="str">
        <f>AH99</f>
        <v>Yes</v>
      </c>
      <c r="AP99" s="177" t="s">
        <v>5</v>
      </c>
      <c r="AQ99" s="177" t="s">
        <v>1</v>
      </c>
      <c r="AR99" s="177" t="s">
        <v>5</v>
      </c>
      <c r="AS99" s="177" t="s">
        <v>1</v>
      </c>
      <c r="AT99" s="177" t="str">
        <f t="shared" ref="AT99" si="73">IF(api_version=2,"No","No")</f>
        <v>No</v>
      </c>
      <c r="AU99" s="177" t="s">
        <v>1</v>
      </c>
      <c r="AV99" s="213" t="s">
        <v>1</v>
      </c>
      <c r="AW99" s="159" t="s">
        <v>1</v>
      </c>
      <c r="AX99" s="160" t="s">
        <v>1</v>
      </c>
      <c r="AY99" s="177" t="s">
        <v>5</v>
      </c>
      <c r="AZ99" s="177" t="s">
        <v>1</v>
      </c>
      <c r="BA99" s="177" t="s">
        <v>1</v>
      </c>
      <c r="BB99" s="159" t="s">
        <v>5</v>
      </c>
      <c r="BC99" s="177" t="str">
        <f t="shared" ref="BC99" si="74">IF(api_version=2,"No","No")</f>
        <v>No</v>
      </c>
      <c r="BD99" s="177" t="s">
        <v>1</v>
      </c>
      <c r="BE99" s="177" t="str">
        <f t="shared" ref="BE99" si="75">IF(api_version=2,"No","No")</f>
        <v>No</v>
      </c>
      <c r="BF99" s="177" t="s">
        <v>1</v>
      </c>
    </row>
    <row r="100" spans="1:58" ht="15.5" thickTop="1" thickBot="1" x14ac:dyDescent="0.4">
      <c r="A100" s="250"/>
      <c r="B100" s="49" t="str">
        <f>IF(api_version=2,"country","Address/Country")</f>
        <v>country</v>
      </c>
      <c r="D100" s="177" t="s">
        <v>1</v>
      </c>
      <c r="E100" s="177" t="s">
        <v>1</v>
      </c>
      <c r="F100" s="177" t="s">
        <v>1</v>
      </c>
      <c r="G100" s="177" t="str">
        <f>IF(api_version=2,"Yes","No")</f>
        <v>Yes</v>
      </c>
      <c r="H100" s="159" t="s">
        <v>1</v>
      </c>
      <c r="I100" s="160" t="s">
        <v>1</v>
      </c>
      <c r="J100" s="177" t="str">
        <f>IF(api_version=2,"Yes","Yes")</f>
        <v>Yes</v>
      </c>
      <c r="K100" s="159" t="s">
        <v>5</v>
      </c>
      <c r="L100" s="160" t="s">
        <v>5</v>
      </c>
      <c r="M100" s="177" t="s">
        <v>1</v>
      </c>
      <c r="N100" s="159" t="s">
        <v>1</v>
      </c>
      <c r="O100" s="159" t="s">
        <v>1</v>
      </c>
      <c r="P100" s="159" t="s">
        <v>1</v>
      </c>
      <c r="Q100" s="159" t="s">
        <v>5</v>
      </c>
      <c r="R100" s="160" t="s">
        <v>5</v>
      </c>
      <c r="S100" s="159" t="s">
        <v>1</v>
      </c>
      <c r="T100" s="160" t="s">
        <v>5</v>
      </c>
      <c r="U100" s="177" t="s">
        <v>1</v>
      </c>
      <c r="V100" s="177" t="s">
        <v>1</v>
      </c>
      <c r="W100" s="177" t="s">
        <v>5</v>
      </c>
      <c r="X100" s="177" t="s">
        <v>1</v>
      </c>
      <c r="Y100" s="177" t="s">
        <v>1</v>
      </c>
      <c r="Z100" s="177" t="s">
        <v>1</v>
      </c>
      <c r="AA100" s="177" t="s">
        <v>1</v>
      </c>
      <c r="AB100" s="177" t="s">
        <v>1</v>
      </c>
      <c r="AC100" s="177" t="s">
        <v>1</v>
      </c>
      <c r="AD100" s="177" t="str">
        <f t="shared" si="71"/>
        <v>Yes</v>
      </c>
      <c r="AE100" s="177" t="s">
        <v>5</v>
      </c>
      <c r="AF100" s="177" t="s">
        <v>1</v>
      </c>
      <c r="AG100" s="177" t="s">
        <v>1</v>
      </c>
      <c r="AH100" s="177" t="s">
        <v>1</v>
      </c>
      <c r="AI100" s="177" t="s">
        <v>1</v>
      </c>
      <c r="AJ100" s="177" t="s">
        <v>1</v>
      </c>
      <c r="AK100" s="177" t="str">
        <f>AJ100</f>
        <v>Yes</v>
      </c>
      <c r="AL100" s="177" t="s">
        <v>1</v>
      </c>
      <c r="AM100" s="177" t="s">
        <v>1</v>
      </c>
      <c r="AN100" s="177" t="s">
        <v>1</v>
      </c>
      <c r="AO100" s="177" t="str">
        <f>AH100</f>
        <v>Yes</v>
      </c>
      <c r="AP100" s="177" t="s">
        <v>5</v>
      </c>
      <c r="AQ100" s="177" t="s">
        <v>1</v>
      </c>
      <c r="AR100" s="177" t="s">
        <v>5</v>
      </c>
      <c r="AS100" s="177" t="s">
        <v>1</v>
      </c>
      <c r="AT100" s="177" t="s">
        <v>5</v>
      </c>
      <c r="AU100" s="177" t="s">
        <v>1</v>
      </c>
      <c r="AV100" s="177" t="s">
        <v>1</v>
      </c>
      <c r="AW100" s="159" t="s">
        <v>1</v>
      </c>
      <c r="AX100" s="160" t="s">
        <v>1</v>
      </c>
      <c r="AY100" s="177" t="s">
        <v>1</v>
      </c>
      <c r="AZ100" s="177" t="s">
        <v>1</v>
      </c>
      <c r="BA100" s="177" t="s">
        <v>1</v>
      </c>
      <c r="BB100" s="159" t="s">
        <v>1</v>
      </c>
      <c r="BC100" s="177" t="s">
        <v>5</v>
      </c>
      <c r="BD100" s="177" t="s">
        <v>1</v>
      </c>
      <c r="BE100" s="177" t="s">
        <v>1</v>
      </c>
      <c r="BF100" s="177" t="s">
        <v>1</v>
      </c>
    </row>
    <row r="101" spans="1:58" ht="15.5" thickTop="1" thickBot="1" x14ac:dyDescent="0.4">
      <c r="A101" s="250"/>
      <c r="B101" s="49" t="str">
        <f>IF(api_version=2,"telephone","Telephone")</f>
        <v>telephone</v>
      </c>
      <c r="D101" s="177" t="s">
        <v>1</v>
      </c>
      <c r="E101" s="177" t="s">
        <v>1</v>
      </c>
      <c r="F101" s="177" t="s">
        <v>1</v>
      </c>
      <c r="G101" s="177" t="s">
        <v>1</v>
      </c>
      <c r="H101" s="159" t="s">
        <v>1</v>
      </c>
      <c r="I101" s="160" t="s">
        <v>1</v>
      </c>
      <c r="J101" s="177" t="s">
        <v>1</v>
      </c>
      <c r="K101" s="159" t="s">
        <v>1</v>
      </c>
      <c r="L101" s="160" t="s">
        <v>5</v>
      </c>
      <c r="M101" s="177" t="s">
        <v>1</v>
      </c>
      <c r="N101" s="159" t="s">
        <v>1</v>
      </c>
      <c r="O101" s="159" t="s">
        <v>1</v>
      </c>
      <c r="P101" s="159" t="s">
        <v>1</v>
      </c>
      <c r="Q101" s="159" t="s">
        <v>1</v>
      </c>
      <c r="R101" s="160" t="s">
        <v>1</v>
      </c>
      <c r="S101" s="159" t="s">
        <v>1</v>
      </c>
      <c r="T101" s="161" t="s">
        <v>1</v>
      </c>
      <c r="U101" s="177" t="s">
        <v>1</v>
      </c>
      <c r="V101" s="206" t="s">
        <v>234</v>
      </c>
      <c r="W101" s="177" t="s">
        <v>1</v>
      </c>
      <c r="X101" s="177" t="s">
        <v>1</v>
      </c>
      <c r="Y101" s="177" t="s">
        <v>1</v>
      </c>
      <c r="Z101" s="177" t="s">
        <v>1</v>
      </c>
      <c r="AA101" s="177" t="s">
        <v>1</v>
      </c>
      <c r="AB101" s="177" t="s">
        <v>1</v>
      </c>
      <c r="AC101" s="177" t="s">
        <v>1</v>
      </c>
      <c r="AD101" s="177" t="str">
        <f t="shared" si="71"/>
        <v>Yes</v>
      </c>
      <c r="AE101" s="177" t="s">
        <v>1</v>
      </c>
      <c r="AF101" s="177" t="s">
        <v>1</v>
      </c>
      <c r="AG101" s="177" t="s">
        <v>1</v>
      </c>
      <c r="AH101" s="177" t="s">
        <v>1</v>
      </c>
      <c r="AI101" s="177" t="s">
        <v>1</v>
      </c>
      <c r="AJ101" s="177" t="s">
        <v>1</v>
      </c>
      <c r="AK101" s="177" t="str">
        <f>AJ101</f>
        <v>Yes</v>
      </c>
      <c r="AL101" s="177" t="s">
        <v>1</v>
      </c>
      <c r="AM101" s="177" t="s">
        <v>1</v>
      </c>
      <c r="AN101" s="177" t="s">
        <v>1</v>
      </c>
      <c r="AO101" s="177" t="str">
        <f>AH101</f>
        <v>Yes</v>
      </c>
      <c r="AP101" s="177" t="s">
        <v>1</v>
      </c>
      <c r="AQ101" s="177" t="s">
        <v>1</v>
      </c>
      <c r="AR101" s="177" t="s">
        <v>1</v>
      </c>
      <c r="AS101" s="177" t="s">
        <v>5</v>
      </c>
      <c r="AT101" s="177" t="s">
        <v>1</v>
      </c>
      <c r="AU101" s="177" t="s">
        <v>1</v>
      </c>
      <c r="AV101" s="177" t="s">
        <v>1</v>
      </c>
      <c r="AW101" s="159" t="s">
        <v>5</v>
      </c>
      <c r="AX101" s="160" t="s">
        <v>5</v>
      </c>
      <c r="AY101" s="177" t="s">
        <v>5</v>
      </c>
      <c r="AZ101" s="177" t="s">
        <v>1</v>
      </c>
      <c r="BA101" s="177" t="s">
        <v>1</v>
      </c>
      <c r="BB101" s="159" t="s">
        <v>1</v>
      </c>
      <c r="BC101" s="177" t="s">
        <v>1</v>
      </c>
      <c r="BD101" s="177" t="s">
        <v>1</v>
      </c>
      <c r="BE101" s="177" t="s">
        <v>1</v>
      </c>
      <c r="BF101" s="177" t="s">
        <v>1</v>
      </c>
    </row>
    <row r="102" spans="1:58" ht="15" thickTop="1" x14ac:dyDescent="0.35">
      <c r="A102" s="250"/>
      <c r="B102" s="56" t="s">
        <v>237</v>
      </c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</row>
    <row r="103" spans="1:58" ht="15" thickBot="1" x14ac:dyDescent="0.4">
      <c r="A103" s="250"/>
      <c r="B103" s="58" t="str">
        <f>CONCATENATE(IF(api_version=2,"otherAddresses","OtherAddresses")," [array]")</f>
        <v>otherAddresses [array]</v>
      </c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</row>
    <row r="104" spans="1:58" ht="15.5" thickTop="1" thickBot="1" x14ac:dyDescent="0.4">
      <c r="A104" s="250"/>
      <c r="B104" s="49" t="str">
        <f>IF(api_version=2,"simpleValue","Address/SimpleValue")</f>
        <v>simpleValue</v>
      </c>
      <c r="D104" s="177" t="s">
        <v>1</v>
      </c>
      <c r="E104" s="177" t="s">
        <v>1</v>
      </c>
      <c r="F104" s="177" t="s">
        <v>5</v>
      </c>
      <c r="G104" s="177" t="s">
        <v>1</v>
      </c>
      <c r="H104" s="159" t="s">
        <v>1</v>
      </c>
      <c r="I104" s="160" t="s">
        <v>5</v>
      </c>
      <c r="J104" s="177" t="s">
        <v>1</v>
      </c>
      <c r="K104" s="159" t="s">
        <v>5</v>
      </c>
      <c r="L104" s="160" t="s">
        <v>5</v>
      </c>
      <c r="M104" s="177" t="s">
        <v>5</v>
      </c>
      <c r="N104" s="159" t="s">
        <v>1</v>
      </c>
      <c r="O104" s="159" t="s">
        <v>1</v>
      </c>
      <c r="P104" s="159" t="s">
        <v>1</v>
      </c>
      <c r="Q104" s="159" t="s">
        <v>1</v>
      </c>
      <c r="R104" s="160" t="s">
        <v>1</v>
      </c>
      <c r="S104" s="159" t="s">
        <v>1</v>
      </c>
      <c r="T104" s="160" t="s">
        <v>5</v>
      </c>
      <c r="U104" s="177" t="s">
        <v>1</v>
      </c>
      <c r="V104" s="177" t="s">
        <v>1</v>
      </c>
      <c r="W104" s="177" t="s">
        <v>1</v>
      </c>
      <c r="X104" s="177" t="s">
        <v>1</v>
      </c>
      <c r="Y104" s="177" t="s">
        <v>1</v>
      </c>
      <c r="Z104" s="177" t="s">
        <v>5</v>
      </c>
      <c r="AA104" s="177" t="s">
        <v>5</v>
      </c>
      <c r="AB104" s="177" t="s">
        <v>5</v>
      </c>
      <c r="AC104" s="177" t="s">
        <v>5</v>
      </c>
      <c r="AD104" s="177" t="str">
        <f>AH104</f>
        <v>Yes</v>
      </c>
      <c r="AE104" s="177" t="s">
        <v>1</v>
      </c>
      <c r="AF104" s="177" t="s">
        <v>5</v>
      </c>
      <c r="AG104" s="177" t="s">
        <v>1</v>
      </c>
      <c r="AH104" s="177" t="s">
        <v>1</v>
      </c>
      <c r="AI104" s="177" t="s">
        <v>1</v>
      </c>
      <c r="AJ104" s="177" t="s">
        <v>1</v>
      </c>
      <c r="AK104" s="177" t="str">
        <f>AJ104</f>
        <v>Yes</v>
      </c>
      <c r="AL104" s="177" t="s">
        <v>1</v>
      </c>
      <c r="AM104" s="177" t="s">
        <v>5</v>
      </c>
      <c r="AN104" s="177" t="s">
        <v>5</v>
      </c>
      <c r="AO104" s="177" t="str">
        <f>AH104</f>
        <v>Yes</v>
      </c>
      <c r="AP104" s="177" t="s">
        <v>5</v>
      </c>
      <c r="AQ104" s="177" t="s">
        <v>1</v>
      </c>
      <c r="AR104" s="177" t="s">
        <v>5</v>
      </c>
      <c r="AS104" s="177" t="s">
        <v>5</v>
      </c>
      <c r="AT104" s="177" t="s">
        <v>1</v>
      </c>
      <c r="AU104" s="177" t="s">
        <v>1</v>
      </c>
      <c r="AV104" s="177" t="s">
        <v>5</v>
      </c>
      <c r="AW104" s="159" t="s">
        <v>1</v>
      </c>
      <c r="AX104" s="160" t="s">
        <v>5</v>
      </c>
      <c r="AY104" s="177" t="s">
        <v>5</v>
      </c>
      <c r="AZ104" s="177" t="s">
        <v>1</v>
      </c>
      <c r="BA104" s="177" t="s">
        <v>1</v>
      </c>
      <c r="BB104" s="159" t="s">
        <v>1</v>
      </c>
      <c r="BC104" s="177" t="s">
        <v>5</v>
      </c>
      <c r="BD104" s="177" t="s">
        <v>5</v>
      </c>
      <c r="BE104" s="177" t="s">
        <v>5</v>
      </c>
      <c r="BF104" s="177" t="s">
        <v>1</v>
      </c>
    </row>
    <row r="105" spans="1:58" ht="15.5" thickTop="1" thickBot="1" x14ac:dyDescent="0.4">
      <c r="A105" s="250"/>
      <c r="B105" s="91" t="s">
        <v>273</v>
      </c>
      <c r="C105" s="94" t="s">
        <v>171</v>
      </c>
      <c r="D105" s="177" t="s">
        <v>1</v>
      </c>
      <c r="E105" s="177" t="s">
        <v>1</v>
      </c>
      <c r="F105" s="177" t="s">
        <v>5</v>
      </c>
      <c r="G105" s="177" t="s">
        <v>1</v>
      </c>
      <c r="H105" s="159" t="s">
        <v>1</v>
      </c>
      <c r="I105" s="160" t="s">
        <v>5</v>
      </c>
      <c r="J105" s="177" t="str">
        <f>IF(api_version=2,"Yes","No")</f>
        <v>Yes</v>
      </c>
      <c r="K105" s="159" t="s">
        <v>5</v>
      </c>
      <c r="L105" s="160" t="s">
        <v>5</v>
      </c>
      <c r="M105" s="177" t="s">
        <v>5</v>
      </c>
      <c r="N105" s="159" t="s">
        <v>1</v>
      </c>
      <c r="O105" s="159" t="s">
        <v>1</v>
      </c>
      <c r="P105" s="159" t="s">
        <v>1</v>
      </c>
      <c r="Q105" s="159" t="str">
        <f t="shared" ref="Q105:R105" si="76">IF(api_version=2,"No","No")</f>
        <v>No</v>
      </c>
      <c r="R105" s="160" t="str">
        <f t="shared" si="76"/>
        <v>No</v>
      </c>
      <c r="S105" s="159" t="s">
        <v>1</v>
      </c>
      <c r="T105" s="160" t="s">
        <v>5</v>
      </c>
      <c r="U105" s="177" t="s">
        <v>1</v>
      </c>
      <c r="V105" s="177" t="s">
        <v>1</v>
      </c>
      <c r="W105" s="177" t="s">
        <v>1</v>
      </c>
      <c r="X105" s="177" t="s">
        <v>1</v>
      </c>
      <c r="Y105" s="177" t="str">
        <f t="shared" ref="Y105" si="77">IF(api_version=2,"No","No")</f>
        <v>No</v>
      </c>
      <c r="Z105" s="177" t="s">
        <v>5</v>
      </c>
      <c r="AA105" s="177" t="s">
        <v>5</v>
      </c>
      <c r="AB105" s="177" t="s">
        <v>5</v>
      </c>
      <c r="AC105" s="177" t="s">
        <v>5</v>
      </c>
      <c r="AD105" s="177" t="str">
        <f t="shared" ref="AD105:AD107" si="78">AH105</f>
        <v>Yes</v>
      </c>
      <c r="AE105" s="177" t="s">
        <v>5</v>
      </c>
      <c r="AF105" s="177" t="s">
        <v>5</v>
      </c>
      <c r="AG105" s="177" t="str">
        <f t="shared" ref="AG105" si="79">IF(api_version=2,"No","No")</f>
        <v>No</v>
      </c>
      <c r="AH105" s="177" t="s">
        <v>1</v>
      </c>
      <c r="AI105" s="177" t="s">
        <v>1</v>
      </c>
      <c r="AJ105" s="177" t="s">
        <v>1</v>
      </c>
      <c r="AK105" s="177" t="str">
        <f>AJ105</f>
        <v>Yes</v>
      </c>
      <c r="AL105" s="177" t="s">
        <v>1</v>
      </c>
      <c r="AM105" s="177" t="s">
        <v>5</v>
      </c>
      <c r="AN105" s="177" t="str">
        <f t="shared" ref="AN105" si="80">IF(api_version=2,"No","No")</f>
        <v>No</v>
      </c>
      <c r="AO105" s="177" t="str">
        <f>AH105</f>
        <v>Yes</v>
      </c>
      <c r="AP105" s="177" t="s">
        <v>5</v>
      </c>
      <c r="AQ105" s="177" t="s">
        <v>1</v>
      </c>
      <c r="AR105" s="177" t="s">
        <v>5</v>
      </c>
      <c r="AS105" s="177" t="s">
        <v>5</v>
      </c>
      <c r="AT105" s="177" t="str">
        <f t="shared" ref="AT105" si="81">IF(api_version=2,"No","No")</f>
        <v>No</v>
      </c>
      <c r="AU105" s="177" t="s">
        <v>1</v>
      </c>
      <c r="AV105" s="177" t="s">
        <v>5</v>
      </c>
      <c r="AW105" s="159" t="s">
        <v>1</v>
      </c>
      <c r="AX105" s="160" t="s">
        <v>5</v>
      </c>
      <c r="AY105" s="177" t="s">
        <v>5</v>
      </c>
      <c r="AZ105" s="177" t="s">
        <v>1</v>
      </c>
      <c r="BA105" s="177" t="s">
        <v>1</v>
      </c>
      <c r="BB105" s="159" t="s">
        <v>5</v>
      </c>
      <c r="BC105" s="177" t="s">
        <v>5</v>
      </c>
      <c r="BD105" s="177" t="s">
        <v>5</v>
      </c>
      <c r="BE105" s="177" t="s">
        <v>5</v>
      </c>
      <c r="BF105" s="177" t="s">
        <v>1</v>
      </c>
    </row>
    <row r="106" spans="1:58" ht="15.5" thickTop="1" thickBot="1" x14ac:dyDescent="0.4">
      <c r="A106" s="250"/>
      <c r="B106" s="49" t="str">
        <f>IF(api_version=2,"country","Address/Country")</f>
        <v>country</v>
      </c>
      <c r="D106" s="177" t="s">
        <v>1</v>
      </c>
      <c r="E106" s="177" t="s">
        <v>1</v>
      </c>
      <c r="F106" s="177" t="s">
        <v>5</v>
      </c>
      <c r="G106" s="177" t="s">
        <v>1</v>
      </c>
      <c r="H106" s="159" t="s">
        <v>5</v>
      </c>
      <c r="I106" s="160" t="s">
        <v>5</v>
      </c>
      <c r="J106" s="177" t="s">
        <v>5</v>
      </c>
      <c r="K106" s="159" t="s">
        <v>5</v>
      </c>
      <c r="L106" s="160" t="s">
        <v>5</v>
      </c>
      <c r="M106" s="177" t="s">
        <v>5</v>
      </c>
      <c r="N106" s="159" t="s">
        <v>1</v>
      </c>
      <c r="O106" s="159" t="s">
        <v>1</v>
      </c>
      <c r="P106" s="159" t="s">
        <v>1</v>
      </c>
      <c r="Q106" s="159" t="s">
        <v>5</v>
      </c>
      <c r="R106" s="160" t="s">
        <v>1</v>
      </c>
      <c r="S106" s="159" t="s">
        <v>5</v>
      </c>
      <c r="T106" s="160" t="s">
        <v>5</v>
      </c>
      <c r="U106" s="177" t="s">
        <v>1</v>
      </c>
      <c r="V106" s="177" t="s">
        <v>1</v>
      </c>
      <c r="W106" s="177" t="s">
        <v>5</v>
      </c>
      <c r="X106" s="177" t="s">
        <v>1</v>
      </c>
      <c r="Y106" s="177" t="s">
        <v>1</v>
      </c>
      <c r="Z106" s="177" t="s">
        <v>5</v>
      </c>
      <c r="AA106" s="177" t="s">
        <v>5</v>
      </c>
      <c r="AB106" s="177" t="s">
        <v>5</v>
      </c>
      <c r="AC106" s="177" t="s">
        <v>5</v>
      </c>
      <c r="AD106" s="177" t="str">
        <f t="shared" si="78"/>
        <v>Yes</v>
      </c>
      <c r="AE106" s="177" t="s">
        <v>5</v>
      </c>
      <c r="AF106" s="177" t="s">
        <v>5</v>
      </c>
      <c r="AG106" s="177" t="s">
        <v>1</v>
      </c>
      <c r="AH106" s="177" t="s">
        <v>1</v>
      </c>
      <c r="AI106" s="177" t="s">
        <v>1</v>
      </c>
      <c r="AJ106" s="177" t="s">
        <v>1</v>
      </c>
      <c r="AK106" s="177" t="str">
        <f>AJ106</f>
        <v>Yes</v>
      </c>
      <c r="AL106" s="177" t="s">
        <v>1</v>
      </c>
      <c r="AM106" s="177" t="s">
        <v>5</v>
      </c>
      <c r="AN106" s="177" t="s">
        <v>5</v>
      </c>
      <c r="AO106" s="177" t="str">
        <f>AH106</f>
        <v>Yes</v>
      </c>
      <c r="AP106" s="177" t="s">
        <v>5</v>
      </c>
      <c r="AQ106" s="177" t="s">
        <v>1</v>
      </c>
      <c r="AR106" s="177" t="s">
        <v>5</v>
      </c>
      <c r="AS106" s="177" t="s">
        <v>5</v>
      </c>
      <c r="AT106" s="177" t="s">
        <v>5</v>
      </c>
      <c r="AU106" s="177" t="s">
        <v>1</v>
      </c>
      <c r="AV106" s="177" t="s">
        <v>5</v>
      </c>
      <c r="AW106" s="159" t="s">
        <v>1</v>
      </c>
      <c r="AX106" s="160" t="s">
        <v>5</v>
      </c>
      <c r="AY106" s="177" t="s">
        <v>5</v>
      </c>
      <c r="AZ106" s="177" t="s">
        <v>5</v>
      </c>
      <c r="BA106" s="177" t="s">
        <v>1</v>
      </c>
      <c r="BB106" s="159" t="s">
        <v>1</v>
      </c>
      <c r="BC106" s="177" t="s">
        <v>5</v>
      </c>
      <c r="BD106" s="177" t="s">
        <v>5</v>
      </c>
      <c r="BE106" s="177" t="s">
        <v>5</v>
      </c>
      <c r="BF106" s="177" t="s">
        <v>1</v>
      </c>
    </row>
    <row r="107" spans="1:58" ht="15.5" thickTop="1" thickBot="1" x14ac:dyDescent="0.4">
      <c r="A107" s="250"/>
      <c r="B107" s="49" t="str">
        <f>IF(api_version=2,"telephone","Telephone")</f>
        <v>telephone</v>
      </c>
      <c r="D107" s="177" t="s">
        <v>5</v>
      </c>
      <c r="E107" s="177" t="s">
        <v>1</v>
      </c>
      <c r="F107" s="177" t="s">
        <v>5</v>
      </c>
      <c r="G107" s="177" t="s">
        <v>1</v>
      </c>
      <c r="H107" s="159" t="s">
        <v>5</v>
      </c>
      <c r="I107" s="160" t="s">
        <v>5</v>
      </c>
      <c r="J107" s="177" t="str">
        <f>IF(api_version=2,"Yes","No")</f>
        <v>Yes</v>
      </c>
      <c r="K107" s="159" t="s">
        <v>5</v>
      </c>
      <c r="L107" s="160" t="s">
        <v>5</v>
      </c>
      <c r="M107" s="177" t="s">
        <v>5</v>
      </c>
      <c r="N107" s="159" t="s">
        <v>5</v>
      </c>
      <c r="O107" s="159" t="s">
        <v>5</v>
      </c>
      <c r="P107" s="159" t="s">
        <v>5</v>
      </c>
      <c r="Q107" s="159" t="s">
        <v>5</v>
      </c>
      <c r="R107" s="160" t="s">
        <v>5</v>
      </c>
      <c r="S107" s="159" t="s">
        <v>1</v>
      </c>
      <c r="T107" s="160" t="s">
        <v>5</v>
      </c>
      <c r="U107" s="177" t="s">
        <v>1</v>
      </c>
      <c r="V107" s="206" t="s">
        <v>234</v>
      </c>
      <c r="W107" s="177" t="s">
        <v>5</v>
      </c>
      <c r="X107" s="177" t="s">
        <v>5</v>
      </c>
      <c r="Y107" s="177" t="s">
        <v>5</v>
      </c>
      <c r="Z107" s="177" t="s">
        <v>5</v>
      </c>
      <c r="AA107" s="177" t="s">
        <v>5</v>
      </c>
      <c r="AB107" s="177" t="s">
        <v>5</v>
      </c>
      <c r="AC107" s="177" t="s">
        <v>5</v>
      </c>
      <c r="AD107" s="177" t="str">
        <f t="shared" si="78"/>
        <v>Yes</v>
      </c>
      <c r="AE107" s="177" t="s">
        <v>5</v>
      </c>
      <c r="AF107" s="177" t="s">
        <v>5</v>
      </c>
      <c r="AG107" s="177" t="s">
        <v>1</v>
      </c>
      <c r="AH107" s="177" t="s">
        <v>1</v>
      </c>
      <c r="AI107" s="177" t="s">
        <v>1</v>
      </c>
      <c r="AJ107" s="177" t="s">
        <v>1</v>
      </c>
      <c r="AK107" s="177" t="str">
        <f>AJ107</f>
        <v>Yes</v>
      </c>
      <c r="AL107" s="177" t="s">
        <v>1</v>
      </c>
      <c r="AM107" s="177" t="s">
        <v>5</v>
      </c>
      <c r="AN107" s="177" t="s">
        <v>5</v>
      </c>
      <c r="AO107" s="177" t="str">
        <f>AH107</f>
        <v>Yes</v>
      </c>
      <c r="AP107" s="177" t="s">
        <v>5</v>
      </c>
      <c r="AQ107" s="177" t="s">
        <v>5</v>
      </c>
      <c r="AR107" s="177" t="s">
        <v>5</v>
      </c>
      <c r="AS107" s="177" t="s">
        <v>5</v>
      </c>
      <c r="AT107" s="177" t="s">
        <v>5</v>
      </c>
      <c r="AU107" s="177" t="s">
        <v>1</v>
      </c>
      <c r="AV107" s="177" t="s">
        <v>5</v>
      </c>
      <c r="AW107" s="159" t="s">
        <v>5</v>
      </c>
      <c r="AX107" s="160" t="s">
        <v>5</v>
      </c>
      <c r="AY107" s="177" t="s">
        <v>5</v>
      </c>
      <c r="AZ107" s="177" t="s">
        <v>5</v>
      </c>
      <c r="BA107" s="177" t="s">
        <v>1</v>
      </c>
      <c r="BB107" s="159" t="s">
        <v>5</v>
      </c>
      <c r="BC107" s="177" t="s">
        <v>5</v>
      </c>
      <c r="BD107" s="177" t="s">
        <v>5</v>
      </c>
      <c r="BE107" s="177" t="s">
        <v>5</v>
      </c>
      <c r="BF107" s="177" t="s">
        <v>1</v>
      </c>
    </row>
    <row r="108" spans="1:58" ht="15" thickTop="1" x14ac:dyDescent="0.35">
      <c r="A108" s="250"/>
      <c r="B108" s="56" t="s">
        <v>237</v>
      </c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</row>
    <row r="109" spans="1:58" ht="15" thickBot="1" x14ac:dyDescent="0.4">
      <c r="A109" s="250"/>
      <c r="B109" s="58" t="str">
        <f>CONCATENATE(IF(api_version=2,"previousAddresses","PreviousAddresses")," [array]")</f>
        <v>previousAddresses [array]</v>
      </c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</row>
    <row r="110" spans="1:58" ht="15.5" thickTop="1" thickBot="1" x14ac:dyDescent="0.4">
      <c r="A110" s="250"/>
      <c r="B110" s="49" t="str">
        <f>IF(api_version=2,"simpleValue","Address/SimpleValue")</f>
        <v>simpleValue</v>
      </c>
      <c r="D110" s="177" t="s">
        <v>5</v>
      </c>
      <c r="E110" s="177" t="s">
        <v>5</v>
      </c>
      <c r="F110" s="177" t="s">
        <v>1</v>
      </c>
      <c r="G110" s="177" t="s">
        <v>1</v>
      </c>
      <c r="H110" s="159" t="s">
        <v>1</v>
      </c>
      <c r="I110" s="160" t="s">
        <v>5</v>
      </c>
      <c r="J110" s="177" t="s">
        <v>5</v>
      </c>
      <c r="K110" s="159" t="s">
        <v>5</v>
      </c>
      <c r="L110" s="160" t="s">
        <v>5</v>
      </c>
      <c r="M110" s="177" t="s">
        <v>5</v>
      </c>
      <c r="N110" s="159" t="s">
        <v>5</v>
      </c>
      <c r="O110" s="159" t="s">
        <v>5</v>
      </c>
      <c r="P110" s="159" t="s">
        <v>5</v>
      </c>
      <c r="Q110" s="159" t="s">
        <v>5</v>
      </c>
      <c r="R110" s="160" t="s">
        <v>5</v>
      </c>
      <c r="S110" s="159" t="s">
        <v>5</v>
      </c>
      <c r="T110" s="160" t="s">
        <v>5</v>
      </c>
      <c r="U110" s="177" t="s">
        <v>1</v>
      </c>
      <c r="V110" s="177" t="s">
        <v>1</v>
      </c>
      <c r="W110" s="177" t="s">
        <v>5</v>
      </c>
      <c r="X110" s="177" t="s">
        <v>5</v>
      </c>
      <c r="Y110" s="177" t="s">
        <v>1</v>
      </c>
      <c r="Z110" s="177" t="s">
        <v>5</v>
      </c>
      <c r="AA110" s="177" t="s">
        <v>5</v>
      </c>
      <c r="AB110" s="177" t="s">
        <v>1</v>
      </c>
      <c r="AC110" s="177" t="s">
        <v>5</v>
      </c>
      <c r="AD110" s="177" t="str">
        <f>AH110</f>
        <v>No</v>
      </c>
      <c r="AE110" s="177" t="s">
        <v>5</v>
      </c>
      <c r="AF110" s="177" t="s">
        <v>1</v>
      </c>
      <c r="AG110" s="177" t="s">
        <v>1</v>
      </c>
      <c r="AH110" s="177" t="s">
        <v>5</v>
      </c>
      <c r="AI110" s="177" t="s">
        <v>5</v>
      </c>
      <c r="AJ110" s="177" t="s">
        <v>1</v>
      </c>
      <c r="AK110" s="177" t="str">
        <f>AJ110</f>
        <v>Yes</v>
      </c>
      <c r="AL110" s="177" t="s">
        <v>1</v>
      </c>
      <c r="AM110" s="177" t="s">
        <v>5</v>
      </c>
      <c r="AN110" s="177" t="s">
        <v>1</v>
      </c>
      <c r="AO110" s="177" t="str">
        <f>AH110</f>
        <v>No</v>
      </c>
      <c r="AP110" s="177" t="s">
        <v>5</v>
      </c>
      <c r="AQ110" s="177" t="s">
        <v>5</v>
      </c>
      <c r="AR110" s="177" t="s">
        <v>5</v>
      </c>
      <c r="AS110" s="177" t="s">
        <v>5</v>
      </c>
      <c r="AT110" s="177" t="s">
        <v>5</v>
      </c>
      <c r="AU110" s="177" t="s">
        <v>1</v>
      </c>
      <c r="AV110" s="177" t="s">
        <v>5</v>
      </c>
      <c r="AW110" s="159" t="s">
        <v>1</v>
      </c>
      <c r="AX110" s="160" t="s">
        <v>1</v>
      </c>
      <c r="AY110" s="177" t="s">
        <v>5</v>
      </c>
      <c r="AZ110" s="177" t="s">
        <v>5</v>
      </c>
      <c r="BA110" s="177" t="s">
        <v>5</v>
      </c>
      <c r="BB110" s="159" t="s">
        <v>5</v>
      </c>
      <c r="BC110" s="177" t="s">
        <v>5</v>
      </c>
      <c r="BD110" s="177" t="s">
        <v>5</v>
      </c>
      <c r="BE110" s="177" t="s">
        <v>5</v>
      </c>
      <c r="BF110" s="177" t="s">
        <v>5</v>
      </c>
    </row>
    <row r="111" spans="1:58" ht="15.5" thickTop="1" thickBot="1" x14ac:dyDescent="0.4">
      <c r="A111" s="250"/>
      <c r="B111" s="91" t="s">
        <v>273</v>
      </c>
      <c r="C111" s="94" t="s">
        <v>171</v>
      </c>
      <c r="D111" s="177" t="s">
        <v>5</v>
      </c>
      <c r="E111" s="177" t="s">
        <v>5</v>
      </c>
      <c r="F111" s="177" t="s">
        <v>1</v>
      </c>
      <c r="G111" s="177" t="s">
        <v>1</v>
      </c>
      <c r="H111" s="159" t="s">
        <v>1</v>
      </c>
      <c r="I111" s="160" t="s">
        <v>5</v>
      </c>
      <c r="J111" s="177" t="s">
        <v>5</v>
      </c>
      <c r="K111" s="159" t="s">
        <v>5</v>
      </c>
      <c r="L111" s="160" t="s">
        <v>5</v>
      </c>
      <c r="M111" s="177" t="s">
        <v>5</v>
      </c>
      <c r="N111" s="159" t="s">
        <v>5</v>
      </c>
      <c r="O111" s="159" t="s">
        <v>5</v>
      </c>
      <c r="P111" s="159" t="s">
        <v>5</v>
      </c>
      <c r="Q111" s="159" t="s">
        <v>5</v>
      </c>
      <c r="R111" s="160" t="s">
        <v>5</v>
      </c>
      <c r="S111" s="159" t="s">
        <v>5</v>
      </c>
      <c r="T111" s="160" t="s">
        <v>5</v>
      </c>
      <c r="U111" s="177" t="s">
        <v>1</v>
      </c>
      <c r="V111" s="177" t="s">
        <v>1</v>
      </c>
      <c r="W111" s="177" t="s">
        <v>5</v>
      </c>
      <c r="X111" s="177" t="s">
        <v>5</v>
      </c>
      <c r="Y111" s="177" t="str">
        <f t="shared" ref="Y111" si="82">IF(api_version=2,"No","No")</f>
        <v>No</v>
      </c>
      <c r="Z111" s="177" t="s">
        <v>5</v>
      </c>
      <c r="AA111" s="177" t="s">
        <v>5</v>
      </c>
      <c r="AB111" s="177" t="s">
        <v>1</v>
      </c>
      <c r="AC111" s="177" t="s">
        <v>5</v>
      </c>
      <c r="AD111" s="177" t="str">
        <f t="shared" ref="AD111:AD113" si="83">AH111</f>
        <v>No</v>
      </c>
      <c r="AE111" s="177" t="s">
        <v>5</v>
      </c>
      <c r="AF111" s="177" t="s">
        <v>5</v>
      </c>
      <c r="AG111" s="177" t="str">
        <f t="shared" ref="AG111" si="84">IF(api_version=2,"No","No")</f>
        <v>No</v>
      </c>
      <c r="AH111" s="177" t="s">
        <v>5</v>
      </c>
      <c r="AI111" s="177" t="s">
        <v>5</v>
      </c>
      <c r="AJ111" s="177" t="s">
        <v>1</v>
      </c>
      <c r="AK111" s="177" t="str">
        <f>AJ111</f>
        <v>Yes</v>
      </c>
      <c r="AL111" s="177" t="s">
        <v>1</v>
      </c>
      <c r="AM111" s="177" t="s">
        <v>5</v>
      </c>
      <c r="AN111" s="177" t="s">
        <v>5</v>
      </c>
      <c r="AO111" s="177" t="str">
        <f>AH111</f>
        <v>No</v>
      </c>
      <c r="AP111" s="177" t="s">
        <v>5</v>
      </c>
      <c r="AQ111" s="177" t="s">
        <v>5</v>
      </c>
      <c r="AR111" s="177" t="s">
        <v>5</v>
      </c>
      <c r="AS111" s="177" t="s">
        <v>5</v>
      </c>
      <c r="AT111" s="177" t="s">
        <v>5</v>
      </c>
      <c r="AU111" s="177" t="s">
        <v>5</v>
      </c>
      <c r="AV111" s="177" t="s">
        <v>5</v>
      </c>
      <c r="AW111" s="159" t="s">
        <v>1</v>
      </c>
      <c r="AX111" s="160" t="s">
        <v>1</v>
      </c>
      <c r="AY111" s="177" t="s">
        <v>5</v>
      </c>
      <c r="AZ111" s="177" t="s">
        <v>5</v>
      </c>
      <c r="BA111" s="177" t="s">
        <v>5</v>
      </c>
      <c r="BB111" s="159" t="s">
        <v>5</v>
      </c>
      <c r="BC111" s="177" t="s">
        <v>5</v>
      </c>
      <c r="BD111" s="177" t="s">
        <v>5</v>
      </c>
      <c r="BE111" s="177" t="s">
        <v>5</v>
      </c>
      <c r="BF111" s="177" t="s">
        <v>5</v>
      </c>
    </row>
    <row r="112" spans="1:58" ht="15.5" thickTop="1" thickBot="1" x14ac:dyDescent="0.4">
      <c r="A112" s="250"/>
      <c r="B112" s="49" t="str">
        <f>IF(api_version=2,"country","Address/Country")</f>
        <v>country</v>
      </c>
      <c r="D112" s="177" t="s">
        <v>5</v>
      </c>
      <c r="E112" s="177" t="s">
        <v>5</v>
      </c>
      <c r="F112" s="177" t="s">
        <v>5</v>
      </c>
      <c r="G112" s="177" t="s">
        <v>1</v>
      </c>
      <c r="H112" s="159" t="s">
        <v>5</v>
      </c>
      <c r="I112" s="160" t="s">
        <v>5</v>
      </c>
      <c r="J112" s="177" t="s">
        <v>5</v>
      </c>
      <c r="K112" s="159" t="s">
        <v>5</v>
      </c>
      <c r="L112" s="160" t="s">
        <v>5</v>
      </c>
      <c r="M112" s="177" t="s">
        <v>5</v>
      </c>
      <c r="N112" s="159" t="s">
        <v>5</v>
      </c>
      <c r="O112" s="159" t="s">
        <v>5</v>
      </c>
      <c r="P112" s="159" t="s">
        <v>5</v>
      </c>
      <c r="Q112" s="159" t="s">
        <v>5</v>
      </c>
      <c r="R112" s="160" t="s">
        <v>5</v>
      </c>
      <c r="S112" s="159" t="s">
        <v>5</v>
      </c>
      <c r="T112" s="160" t="s">
        <v>5</v>
      </c>
      <c r="U112" s="177" t="s">
        <v>1</v>
      </c>
      <c r="V112" s="177" t="s">
        <v>1</v>
      </c>
      <c r="W112" s="177" t="s">
        <v>5</v>
      </c>
      <c r="X112" s="177" t="s">
        <v>5</v>
      </c>
      <c r="Y112" s="177" t="s">
        <v>5</v>
      </c>
      <c r="Z112" s="177" t="s">
        <v>5</v>
      </c>
      <c r="AA112" s="177" t="s">
        <v>5</v>
      </c>
      <c r="AB112" s="177" t="s">
        <v>1</v>
      </c>
      <c r="AC112" s="177" t="s">
        <v>5</v>
      </c>
      <c r="AD112" s="177" t="str">
        <f t="shared" si="83"/>
        <v>No</v>
      </c>
      <c r="AE112" s="177" t="s">
        <v>5</v>
      </c>
      <c r="AF112" s="177" t="s">
        <v>5</v>
      </c>
      <c r="AG112" s="177" t="s">
        <v>1</v>
      </c>
      <c r="AH112" s="177" t="s">
        <v>5</v>
      </c>
      <c r="AI112" s="177" t="s">
        <v>5</v>
      </c>
      <c r="AJ112" s="177" t="s">
        <v>1</v>
      </c>
      <c r="AK112" s="177" t="str">
        <f>AJ112</f>
        <v>Yes</v>
      </c>
      <c r="AL112" s="177" t="s">
        <v>1</v>
      </c>
      <c r="AM112" s="177" t="s">
        <v>5</v>
      </c>
      <c r="AN112" s="177" t="s">
        <v>5</v>
      </c>
      <c r="AO112" s="177" t="str">
        <f>AH112</f>
        <v>No</v>
      </c>
      <c r="AP112" s="177" t="s">
        <v>5</v>
      </c>
      <c r="AQ112" s="177" t="s">
        <v>5</v>
      </c>
      <c r="AR112" s="177" t="s">
        <v>5</v>
      </c>
      <c r="AS112" s="177" t="s">
        <v>5</v>
      </c>
      <c r="AT112" s="177" t="s">
        <v>5</v>
      </c>
      <c r="AU112" s="177" t="s">
        <v>5</v>
      </c>
      <c r="AV112" s="177" t="s">
        <v>5</v>
      </c>
      <c r="AW112" s="159" t="s">
        <v>1</v>
      </c>
      <c r="AX112" s="160" t="s">
        <v>1</v>
      </c>
      <c r="AY112" s="177" t="s">
        <v>5</v>
      </c>
      <c r="AZ112" s="177" t="s">
        <v>5</v>
      </c>
      <c r="BA112" s="177" t="s">
        <v>5</v>
      </c>
      <c r="BB112" s="159" t="s">
        <v>5</v>
      </c>
      <c r="BC112" s="177" t="s">
        <v>5</v>
      </c>
      <c r="BD112" s="177" t="s">
        <v>5</v>
      </c>
      <c r="BE112" s="177" t="s">
        <v>5</v>
      </c>
      <c r="BF112" s="177" t="s">
        <v>5</v>
      </c>
    </row>
    <row r="113" spans="1:58" ht="15.5" thickTop="1" thickBot="1" x14ac:dyDescent="0.4">
      <c r="A113" s="250"/>
      <c r="B113" s="49" t="str">
        <f>IF(api_version=2,"telephone","Telephone")</f>
        <v>telephone</v>
      </c>
      <c r="C113" s="94" t="s">
        <v>171</v>
      </c>
      <c r="D113" s="177" t="s">
        <v>5</v>
      </c>
      <c r="E113" s="177" t="s">
        <v>5</v>
      </c>
      <c r="F113" s="177" t="s">
        <v>5</v>
      </c>
      <c r="G113" s="177" t="s">
        <v>1</v>
      </c>
      <c r="H113" s="159" t="s">
        <v>5</v>
      </c>
      <c r="I113" s="160" t="s">
        <v>5</v>
      </c>
      <c r="J113" s="177" t="s">
        <v>5</v>
      </c>
      <c r="K113" s="159" t="s">
        <v>5</v>
      </c>
      <c r="L113" s="160" t="s">
        <v>5</v>
      </c>
      <c r="M113" s="177" t="s">
        <v>5</v>
      </c>
      <c r="N113" s="159" t="s">
        <v>5</v>
      </c>
      <c r="O113" s="159" t="s">
        <v>5</v>
      </c>
      <c r="P113" s="159" t="s">
        <v>5</v>
      </c>
      <c r="Q113" s="159" t="s">
        <v>5</v>
      </c>
      <c r="R113" s="160" t="s">
        <v>5</v>
      </c>
      <c r="S113" s="159" t="s">
        <v>5</v>
      </c>
      <c r="T113" s="160" t="s">
        <v>5</v>
      </c>
      <c r="U113" s="177" t="s">
        <v>1</v>
      </c>
      <c r="V113" s="177" t="s">
        <v>5</v>
      </c>
      <c r="W113" s="177" t="s">
        <v>5</v>
      </c>
      <c r="X113" s="177" t="s">
        <v>5</v>
      </c>
      <c r="Y113" s="177" t="s">
        <v>5</v>
      </c>
      <c r="Z113" s="177" t="s">
        <v>5</v>
      </c>
      <c r="AA113" s="177" t="s">
        <v>5</v>
      </c>
      <c r="AB113" s="177" t="str">
        <f t="shared" ref="AB113" si="85">IF(api_version=2,"No","No")</f>
        <v>No</v>
      </c>
      <c r="AC113" s="177" t="s">
        <v>5</v>
      </c>
      <c r="AD113" s="177" t="str">
        <f t="shared" si="83"/>
        <v>No</v>
      </c>
      <c r="AE113" s="177" t="s">
        <v>5</v>
      </c>
      <c r="AF113" s="177" t="s">
        <v>5</v>
      </c>
      <c r="AG113" s="177" t="str">
        <f t="shared" ref="AG113" si="86">IF(api_version=2,"No","No")</f>
        <v>No</v>
      </c>
      <c r="AH113" s="177" t="s">
        <v>5</v>
      </c>
      <c r="AI113" s="177" t="s">
        <v>5</v>
      </c>
      <c r="AJ113" s="177" t="s">
        <v>1</v>
      </c>
      <c r="AK113" s="177" t="str">
        <f>AJ113</f>
        <v>Yes</v>
      </c>
      <c r="AL113" s="177" t="s">
        <v>1</v>
      </c>
      <c r="AM113" s="177" t="s">
        <v>5</v>
      </c>
      <c r="AN113" s="177" t="s">
        <v>5</v>
      </c>
      <c r="AO113" s="177" t="str">
        <f>AH113</f>
        <v>No</v>
      </c>
      <c r="AP113" s="177" t="s">
        <v>5</v>
      </c>
      <c r="AQ113" s="177" t="s">
        <v>5</v>
      </c>
      <c r="AR113" s="177" t="s">
        <v>5</v>
      </c>
      <c r="AS113" s="177" t="s">
        <v>5</v>
      </c>
      <c r="AT113" s="177" t="s">
        <v>5</v>
      </c>
      <c r="AU113" s="177" t="s">
        <v>5</v>
      </c>
      <c r="AV113" s="177" t="s">
        <v>5</v>
      </c>
      <c r="AW113" s="159" t="s">
        <v>5</v>
      </c>
      <c r="AX113" s="160" t="s">
        <v>5</v>
      </c>
      <c r="AY113" s="177" t="s">
        <v>5</v>
      </c>
      <c r="AZ113" s="177" t="s">
        <v>5</v>
      </c>
      <c r="BA113" s="177" t="s">
        <v>5</v>
      </c>
      <c r="BB113" s="159" t="s">
        <v>5</v>
      </c>
      <c r="BC113" s="177" t="s">
        <v>5</v>
      </c>
      <c r="BD113" s="177" t="s">
        <v>5</v>
      </c>
      <c r="BE113" s="177" t="s">
        <v>5</v>
      </c>
      <c r="BF113" s="177" t="s">
        <v>5</v>
      </c>
    </row>
    <row r="114" spans="1:58" ht="15" thickTop="1" x14ac:dyDescent="0.35">
      <c r="A114" s="250"/>
      <c r="B114" s="111" t="s">
        <v>237</v>
      </c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</row>
    <row r="115" spans="1:58" ht="15" thickBot="1" x14ac:dyDescent="0.4">
      <c r="A115" s="250"/>
      <c r="B115" s="58" t="str">
        <f>(CONCATENATE(IF(api_version=2,"emailAddresses","EmailAddresses")," [array]"))</f>
        <v>emailAddresses [array]</v>
      </c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</row>
    <row r="116" spans="1:58" ht="15.5" thickTop="1" thickBot="1" x14ac:dyDescent="0.4">
      <c r="A116" s="250"/>
      <c r="B116" s="49" t="str">
        <f>IF(api_version=2,"(email)","EmailAddress")</f>
        <v>(email)</v>
      </c>
      <c r="D116" s="177" t="s">
        <v>1</v>
      </c>
      <c r="E116" s="177" t="s">
        <v>1</v>
      </c>
      <c r="F116" s="177" t="s">
        <v>1</v>
      </c>
      <c r="G116" s="177" t="s">
        <v>5</v>
      </c>
      <c r="H116" s="159" t="s">
        <v>1</v>
      </c>
      <c r="I116" s="160" t="s">
        <v>1</v>
      </c>
      <c r="J116" s="177" t="s">
        <v>1</v>
      </c>
      <c r="K116" s="159" t="s">
        <v>5</v>
      </c>
      <c r="L116" s="160" t="s">
        <v>5</v>
      </c>
      <c r="M116" s="177" t="s">
        <v>1</v>
      </c>
      <c r="N116" s="159" t="s">
        <v>1</v>
      </c>
      <c r="O116" s="161" t="s">
        <v>1</v>
      </c>
      <c r="P116" s="161" t="s">
        <v>1</v>
      </c>
      <c r="Q116" s="159" t="s">
        <v>1</v>
      </c>
      <c r="R116" s="160" t="s">
        <v>5</v>
      </c>
      <c r="S116" s="159" t="s">
        <v>5</v>
      </c>
      <c r="T116" s="160" t="s">
        <v>5</v>
      </c>
      <c r="U116" s="177" t="s">
        <v>1</v>
      </c>
      <c r="V116" s="177" t="s">
        <v>1</v>
      </c>
      <c r="W116" s="177" t="s">
        <v>1</v>
      </c>
      <c r="X116" s="177" t="s">
        <v>1</v>
      </c>
      <c r="Y116" s="177" t="s">
        <v>1</v>
      </c>
      <c r="Z116" s="177" t="s">
        <v>1</v>
      </c>
      <c r="AA116" s="177" t="s">
        <v>1</v>
      </c>
      <c r="AB116" s="177" t="s">
        <v>5</v>
      </c>
      <c r="AC116" s="177" t="s">
        <v>1</v>
      </c>
      <c r="AD116" s="177" t="str">
        <f>AH116</f>
        <v>Yes</v>
      </c>
      <c r="AE116" s="177" t="s">
        <v>1</v>
      </c>
      <c r="AF116" s="177" t="s">
        <v>1</v>
      </c>
      <c r="AG116" s="177" t="s">
        <v>1</v>
      </c>
      <c r="AH116" s="177" t="s">
        <v>1</v>
      </c>
      <c r="AI116" s="177" t="s">
        <v>1</v>
      </c>
      <c r="AJ116" s="177" t="s">
        <v>1</v>
      </c>
      <c r="AK116" s="177" t="str">
        <f>AJ116</f>
        <v>Yes</v>
      </c>
      <c r="AL116" s="177" t="s">
        <v>1</v>
      </c>
      <c r="AM116" s="177" t="s">
        <v>5</v>
      </c>
      <c r="AN116" s="177" t="s">
        <v>1</v>
      </c>
      <c r="AO116" s="177" t="str">
        <f>AH116</f>
        <v>Yes</v>
      </c>
      <c r="AP116" s="177" t="s">
        <v>1</v>
      </c>
      <c r="AQ116" s="177" t="s">
        <v>1</v>
      </c>
      <c r="AR116" s="177" t="s">
        <v>5</v>
      </c>
      <c r="AS116" s="177" t="s">
        <v>5</v>
      </c>
      <c r="AT116" s="177" t="s">
        <v>1</v>
      </c>
      <c r="AU116" s="177" t="s">
        <v>1</v>
      </c>
      <c r="AV116" s="177" t="s">
        <v>5</v>
      </c>
      <c r="AW116" s="159" t="s">
        <v>5</v>
      </c>
      <c r="AX116" s="160" t="s">
        <v>5</v>
      </c>
      <c r="AY116" s="177" t="s">
        <v>5</v>
      </c>
      <c r="AZ116" s="177" t="s">
        <v>1</v>
      </c>
      <c r="BA116" s="177" t="s">
        <v>5</v>
      </c>
      <c r="BB116" s="159" t="s">
        <v>1</v>
      </c>
      <c r="BC116" s="177" t="s">
        <v>5</v>
      </c>
      <c r="BD116" s="177" t="s">
        <v>1</v>
      </c>
      <c r="BE116" s="177" t="s">
        <v>1</v>
      </c>
      <c r="BF116" s="177" t="s">
        <v>1</v>
      </c>
    </row>
    <row r="117" spans="1:58" ht="15" thickTop="1" x14ac:dyDescent="0.35">
      <c r="A117" s="250"/>
      <c r="B117" s="111" t="s">
        <v>237</v>
      </c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</row>
    <row r="118" spans="1:58" ht="15" thickBot="1" x14ac:dyDescent="0.4">
      <c r="A118" s="250"/>
      <c r="B118" s="58" t="str">
        <f>CONCATENATE(IF(api_version=2,"websites","Websites")," [array]")</f>
        <v>websites [array]</v>
      </c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</row>
    <row r="119" spans="1:58" ht="15.5" thickTop="1" thickBot="1" x14ac:dyDescent="0.4">
      <c r="A119" s="250"/>
      <c r="B119" s="49" t="str">
        <f>IF(api_version=2,"(URL)","Website")</f>
        <v>(URL)</v>
      </c>
      <c r="D119" s="177" t="s">
        <v>1</v>
      </c>
      <c r="E119" s="177" t="s">
        <v>1</v>
      </c>
      <c r="F119" s="177" t="s">
        <v>1</v>
      </c>
      <c r="G119" s="177" t="s">
        <v>5</v>
      </c>
      <c r="H119" s="159" t="s">
        <v>1</v>
      </c>
      <c r="I119" s="160" t="s">
        <v>1</v>
      </c>
      <c r="J119" s="177" t="s">
        <v>1</v>
      </c>
      <c r="K119" s="159" t="s">
        <v>1</v>
      </c>
      <c r="L119" s="160" t="s">
        <v>5</v>
      </c>
      <c r="M119" s="177" t="s">
        <v>1</v>
      </c>
      <c r="N119" s="159" t="s">
        <v>1</v>
      </c>
      <c r="O119" s="161" t="s">
        <v>1</v>
      </c>
      <c r="P119" s="161" t="s">
        <v>1</v>
      </c>
      <c r="Q119" s="159" t="s">
        <v>1</v>
      </c>
      <c r="R119" s="160" t="s">
        <v>5</v>
      </c>
      <c r="S119" s="159" t="s">
        <v>1</v>
      </c>
      <c r="T119" s="160" t="s">
        <v>1</v>
      </c>
      <c r="U119" s="177" t="s">
        <v>1</v>
      </c>
      <c r="V119" s="177" t="s">
        <v>1</v>
      </c>
      <c r="W119" s="177" t="s">
        <v>1</v>
      </c>
      <c r="X119" s="177" t="s">
        <v>1</v>
      </c>
      <c r="Y119" s="177" t="s">
        <v>5</v>
      </c>
      <c r="Z119" s="177" t="s">
        <v>1</v>
      </c>
      <c r="AA119" s="177" t="s">
        <v>1</v>
      </c>
      <c r="AB119" s="177" t="s">
        <v>1</v>
      </c>
      <c r="AC119" s="177" t="s">
        <v>1</v>
      </c>
      <c r="AD119" s="177" t="str">
        <f>AH119</f>
        <v>Yes</v>
      </c>
      <c r="AE119" s="177" t="s">
        <v>1</v>
      </c>
      <c r="AF119" s="177" t="s">
        <v>1</v>
      </c>
      <c r="AG119" s="177" t="s">
        <v>1</v>
      </c>
      <c r="AH119" s="177" t="s">
        <v>1</v>
      </c>
      <c r="AI119" s="177" t="s">
        <v>1</v>
      </c>
      <c r="AJ119" s="177" t="s">
        <v>1</v>
      </c>
      <c r="AK119" s="177" t="str">
        <f>AJ119</f>
        <v>Yes</v>
      </c>
      <c r="AL119" s="177" t="s">
        <v>1</v>
      </c>
      <c r="AM119" s="177" t="s">
        <v>1</v>
      </c>
      <c r="AN119" s="177" t="s">
        <v>1</v>
      </c>
      <c r="AO119" s="177" t="str">
        <f>AH119</f>
        <v>Yes</v>
      </c>
      <c r="AP119" s="177" t="s">
        <v>1</v>
      </c>
      <c r="AQ119" s="177" t="s">
        <v>1</v>
      </c>
      <c r="AR119" s="177" t="s">
        <v>1</v>
      </c>
      <c r="AS119" s="177" t="s">
        <v>5</v>
      </c>
      <c r="AT119" s="177" t="s">
        <v>1</v>
      </c>
      <c r="AU119" s="177" t="s">
        <v>1</v>
      </c>
      <c r="AV119" s="177" t="s">
        <v>1</v>
      </c>
      <c r="AW119" s="159" t="s">
        <v>5</v>
      </c>
      <c r="AX119" s="160" t="s">
        <v>5</v>
      </c>
      <c r="AY119" s="177" t="s">
        <v>5</v>
      </c>
      <c r="AZ119" s="177" t="s">
        <v>1</v>
      </c>
      <c r="BA119" s="177" t="s">
        <v>1</v>
      </c>
      <c r="BB119" s="159" t="s">
        <v>5</v>
      </c>
      <c r="BC119" s="177" t="s">
        <v>5</v>
      </c>
      <c r="BD119" s="177" t="s">
        <v>1</v>
      </c>
      <c r="BE119" s="177" t="s">
        <v>1</v>
      </c>
      <c r="BF119" s="177" t="s">
        <v>1</v>
      </c>
    </row>
    <row r="120" spans="1:58" ht="15" thickTop="1" x14ac:dyDescent="0.35">
      <c r="A120" s="250"/>
      <c r="B120" s="111" t="s">
        <v>237</v>
      </c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</row>
    <row r="121" spans="1:58" x14ac:dyDescent="0.35">
      <c r="A121" s="288"/>
      <c r="B121" s="51" t="str">
        <f>IF(api_version=2,"negativeInformation","AdditionalInformation/NegativeInformation")</f>
        <v>negativeInformation</v>
      </c>
      <c r="D121" s="177" t="s">
        <v>1</v>
      </c>
      <c r="E121" s="177" t="s">
        <v>1</v>
      </c>
      <c r="F121" s="177" t="s">
        <v>1</v>
      </c>
      <c r="G121" s="177" t="s">
        <v>1</v>
      </c>
      <c r="H121" s="159" t="s">
        <v>1</v>
      </c>
      <c r="I121" s="160" t="s">
        <v>5</v>
      </c>
      <c r="J121" s="177" t="s">
        <v>1</v>
      </c>
      <c r="K121" s="159" t="s">
        <v>1</v>
      </c>
      <c r="L121" s="160" t="str">
        <f>IF(api_version=2,"Yes","No")</f>
        <v>Yes</v>
      </c>
      <c r="M121" s="177" t="s">
        <v>1</v>
      </c>
      <c r="N121" s="159" t="s">
        <v>1</v>
      </c>
      <c r="O121" s="161" t="s">
        <v>1</v>
      </c>
      <c r="P121" s="161" t="s">
        <v>1</v>
      </c>
      <c r="Q121" s="159" t="s">
        <v>1</v>
      </c>
      <c r="R121" s="160" t="s">
        <v>5</v>
      </c>
      <c r="S121" s="159" t="s">
        <v>1</v>
      </c>
      <c r="T121" s="160" t="s">
        <v>1</v>
      </c>
      <c r="U121" s="177" t="s">
        <v>1</v>
      </c>
      <c r="V121" s="177" t="s">
        <v>1</v>
      </c>
      <c r="W121" s="177" t="s">
        <v>1</v>
      </c>
      <c r="X121" s="177" t="s">
        <v>1</v>
      </c>
      <c r="Y121" s="177" t="s">
        <v>1</v>
      </c>
      <c r="Z121" s="177" t="s">
        <v>1</v>
      </c>
      <c r="AA121" s="177" t="s">
        <v>5</v>
      </c>
      <c r="AB121" s="177" t="s">
        <v>1</v>
      </c>
      <c r="AC121" s="177" t="s">
        <v>5</v>
      </c>
      <c r="AD121" s="177" t="str">
        <f>AH121</f>
        <v>Yes</v>
      </c>
      <c r="AE121" s="177" t="s">
        <v>1</v>
      </c>
      <c r="AF121" s="177" t="s">
        <v>1</v>
      </c>
      <c r="AG121" s="177" t="s">
        <v>1</v>
      </c>
      <c r="AH121" s="177" t="s">
        <v>1</v>
      </c>
      <c r="AI121" s="177" t="s">
        <v>1</v>
      </c>
      <c r="AJ121" s="177" t="s">
        <v>1</v>
      </c>
      <c r="AK121" s="177" t="str">
        <f>AJ121</f>
        <v>Yes</v>
      </c>
      <c r="AL121" s="177" t="s">
        <v>276</v>
      </c>
      <c r="AM121" s="177" t="s">
        <v>1</v>
      </c>
      <c r="AN121" s="177" t="s">
        <v>1</v>
      </c>
      <c r="AO121" s="177" t="str">
        <f>AH121</f>
        <v>Yes</v>
      </c>
      <c r="AP121" s="177" t="s">
        <v>5</v>
      </c>
      <c r="AQ121" s="177" t="s">
        <v>5</v>
      </c>
      <c r="AR121" s="177" t="s">
        <v>1</v>
      </c>
      <c r="AS121" s="177" t="s">
        <v>1</v>
      </c>
      <c r="AT121" s="177" t="s">
        <v>1</v>
      </c>
      <c r="AU121" s="177" t="s">
        <v>1</v>
      </c>
      <c r="AV121" s="177" t="s">
        <v>5</v>
      </c>
      <c r="AW121" s="159" t="s">
        <v>1</v>
      </c>
      <c r="AX121" s="160" t="s">
        <v>5</v>
      </c>
      <c r="AY121" s="177" t="s">
        <v>1</v>
      </c>
      <c r="AZ121" s="177" t="s">
        <v>1</v>
      </c>
      <c r="BA121" s="177" t="s">
        <v>1</v>
      </c>
      <c r="BB121" s="159" t="s">
        <v>1</v>
      </c>
      <c r="BC121" s="177" t="s">
        <v>1</v>
      </c>
      <c r="BD121" s="177" t="s">
        <v>5</v>
      </c>
      <c r="BE121" s="206" t="s">
        <v>5</v>
      </c>
      <c r="BF121" s="177" t="s">
        <v>1</v>
      </c>
    </row>
    <row r="122" spans="1:58" ht="14.5" x14ac:dyDescent="0.35">
      <c r="A122" s="288"/>
      <c r="B122" s="12" t="s">
        <v>237</v>
      </c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</row>
    <row r="123" spans="1:58" ht="14.5" x14ac:dyDescent="0.35">
      <c r="A123" s="288"/>
      <c r="B123" s="12" t="s">
        <v>237</v>
      </c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</row>
    <row r="124" spans="1:58" ht="19" thickBot="1" x14ac:dyDescent="0.4">
      <c r="A124" s="288"/>
      <c r="B124" s="51" t="str">
        <f>IF(api_version=2,"paymentData","AdditionalInformation/PaymentData")</f>
        <v>paymentData</v>
      </c>
      <c r="D124" s="177" t="s">
        <v>1</v>
      </c>
      <c r="E124" s="206" t="s">
        <v>234</v>
      </c>
      <c r="F124" s="177" t="s">
        <v>5</v>
      </c>
      <c r="G124" s="177" t="s">
        <v>1</v>
      </c>
      <c r="H124" s="159" t="s">
        <v>1</v>
      </c>
      <c r="I124" s="160" t="s">
        <v>5</v>
      </c>
      <c r="J124" s="177" t="str">
        <f>IF(api_version=2,"Yes","No")</f>
        <v>Yes</v>
      </c>
      <c r="K124" s="159" t="s">
        <v>5</v>
      </c>
      <c r="L124" s="160" t="s">
        <v>5</v>
      </c>
      <c r="M124" s="177" t="s">
        <v>5</v>
      </c>
      <c r="N124" s="159" t="s">
        <v>5</v>
      </c>
      <c r="O124" s="161" t="s">
        <v>5</v>
      </c>
      <c r="P124" s="161" t="s">
        <v>5</v>
      </c>
      <c r="Q124" s="159" t="s">
        <v>5</v>
      </c>
      <c r="R124" s="160" t="s">
        <v>5</v>
      </c>
      <c r="S124" s="159" t="s">
        <v>1</v>
      </c>
      <c r="T124" s="160" t="s">
        <v>1</v>
      </c>
      <c r="U124" s="177" t="s">
        <v>5</v>
      </c>
      <c r="V124" s="177" t="s">
        <v>5</v>
      </c>
      <c r="W124" s="177" t="s">
        <v>5</v>
      </c>
      <c r="X124" s="177" t="s">
        <v>5</v>
      </c>
      <c r="Y124" s="177" t="s">
        <v>5</v>
      </c>
      <c r="Z124" s="177" t="s">
        <v>5</v>
      </c>
      <c r="AA124" s="177" t="s">
        <v>5</v>
      </c>
      <c r="AB124" s="177" t="s">
        <v>5</v>
      </c>
      <c r="AC124" s="177" t="s">
        <v>5</v>
      </c>
      <c r="AD124" s="206" t="str">
        <f>AH124</f>
        <v>Yes*</v>
      </c>
      <c r="AE124" s="177" t="s">
        <v>5</v>
      </c>
      <c r="AF124" s="177" t="s">
        <v>1</v>
      </c>
      <c r="AG124" s="177" t="s">
        <v>5</v>
      </c>
      <c r="AH124" s="206" t="s">
        <v>238</v>
      </c>
      <c r="AI124" s="206" t="s">
        <v>238</v>
      </c>
      <c r="AJ124" s="177" t="s">
        <v>5</v>
      </c>
      <c r="AK124" s="177" t="str">
        <f>AJ124</f>
        <v>No</v>
      </c>
      <c r="AL124" s="177" t="s">
        <v>5</v>
      </c>
      <c r="AM124" s="177" t="s">
        <v>5</v>
      </c>
      <c r="AN124" s="177" t="s">
        <v>5</v>
      </c>
      <c r="AO124" s="177" t="str">
        <f>AH124</f>
        <v>Yes*</v>
      </c>
      <c r="AP124" s="177" t="s">
        <v>5</v>
      </c>
      <c r="AQ124" s="177" t="str">
        <f t="shared" ref="AQ124:AQ127" si="87">IF(api_version=2,"No","No")</f>
        <v>No</v>
      </c>
      <c r="AR124" s="177" t="s">
        <v>5</v>
      </c>
      <c r="AS124" s="177" t="s">
        <v>5</v>
      </c>
      <c r="AT124" s="177" t="s">
        <v>5</v>
      </c>
      <c r="AU124" s="177" t="s">
        <v>5</v>
      </c>
      <c r="AV124" s="177" t="s">
        <v>5</v>
      </c>
      <c r="AW124" s="159" t="s">
        <v>1</v>
      </c>
      <c r="AX124" s="160" t="s">
        <v>1</v>
      </c>
      <c r="AY124" s="177" t="s">
        <v>1</v>
      </c>
      <c r="AZ124" s="177" t="s">
        <v>1</v>
      </c>
      <c r="BA124" s="177" t="s">
        <v>1</v>
      </c>
      <c r="BB124" s="159" t="s">
        <v>5</v>
      </c>
      <c r="BC124" s="206" t="s">
        <v>238</v>
      </c>
      <c r="BD124" s="206" t="s">
        <v>234</v>
      </c>
      <c r="BE124" s="177" t="s">
        <v>5</v>
      </c>
      <c r="BF124" s="177" t="s">
        <v>5</v>
      </c>
    </row>
    <row r="125" spans="1:58" ht="15.5" thickTop="1" thickBot="1" x14ac:dyDescent="0.4">
      <c r="A125" s="288"/>
      <c r="B125" s="75" t="str">
        <f>IF(api_version=2,"dbt","DBT")</f>
        <v>dbt</v>
      </c>
      <c r="C125" s="94" t="s">
        <v>171</v>
      </c>
      <c r="D125" s="206" t="s">
        <v>234</v>
      </c>
      <c r="E125" s="206" t="s">
        <v>1</v>
      </c>
      <c r="F125" s="177" t="s">
        <v>5</v>
      </c>
      <c r="G125" s="207" t="s">
        <v>1</v>
      </c>
      <c r="H125" s="196" t="s">
        <v>1</v>
      </c>
      <c r="I125" s="197" t="s">
        <v>5</v>
      </c>
      <c r="J125" s="206" t="s">
        <v>238</v>
      </c>
      <c r="K125" s="196" t="s">
        <v>5</v>
      </c>
      <c r="L125" s="197" t="s">
        <v>5</v>
      </c>
      <c r="M125" s="177" t="s">
        <v>5</v>
      </c>
      <c r="N125" s="159" t="s">
        <v>5</v>
      </c>
      <c r="O125" s="161" t="s">
        <v>5</v>
      </c>
      <c r="P125" s="161" t="s">
        <v>5</v>
      </c>
      <c r="Q125" s="159" t="s">
        <v>5</v>
      </c>
      <c r="R125" s="160" t="s">
        <v>5</v>
      </c>
      <c r="S125" s="196" t="s">
        <v>1</v>
      </c>
      <c r="T125" s="197" t="s">
        <v>1</v>
      </c>
      <c r="U125" s="177" t="s">
        <v>5</v>
      </c>
      <c r="V125" s="177" t="s">
        <v>5</v>
      </c>
      <c r="W125" s="177" t="s">
        <v>5</v>
      </c>
      <c r="X125" s="177" t="s">
        <v>5</v>
      </c>
      <c r="Y125" s="177" t="s">
        <v>5</v>
      </c>
      <c r="Z125" s="177" t="s">
        <v>5</v>
      </c>
      <c r="AA125" s="177" t="s">
        <v>5</v>
      </c>
      <c r="AB125" s="177" t="s">
        <v>5</v>
      </c>
      <c r="AC125" s="177" t="s">
        <v>5</v>
      </c>
      <c r="AD125" s="177" t="str">
        <f>AH125</f>
        <v>No</v>
      </c>
      <c r="AE125" s="177" t="s">
        <v>5</v>
      </c>
      <c r="AF125" s="207" t="s">
        <v>5</v>
      </c>
      <c r="AG125" s="177" t="s">
        <v>5</v>
      </c>
      <c r="AH125" s="177" t="s">
        <v>5</v>
      </c>
      <c r="AI125" s="177" t="s">
        <v>5</v>
      </c>
      <c r="AJ125" s="177" t="s">
        <v>5</v>
      </c>
      <c r="AK125" s="177" t="str">
        <f>AJ125</f>
        <v>No</v>
      </c>
      <c r="AL125" s="177" t="s">
        <v>5</v>
      </c>
      <c r="AM125" s="177" t="s">
        <v>5</v>
      </c>
      <c r="AN125" s="177" t="s">
        <v>5</v>
      </c>
      <c r="AO125" s="177" t="str">
        <f>AH125</f>
        <v>No</v>
      </c>
      <c r="AP125" s="177" t="s">
        <v>5</v>
      </c>
      <c r="AQ125" s="177" t="str">
        <f t="shared" si="87"/>
        <v>No</v>
      </c>
      <c r="AR125" s="177" t="s">
        <v>5</v>
      </c>
      <c r="AS125" s="177" t="s">
        <v>5</v>
      </c>
      <c r="AT125" s="177" t="s">
        <v>5</v>
      </c>
      <c r="AU125" s="177" t="s">
        <v>5</v>
      </c>
      <c r="AV125" s="177" t="s">
        <v>5</v>
      </c>
      <c r="AW125" s="174" t="s">
        <v>238</v>
      </c>
      <c r="AX125" s="174" t="s">
        <v>238</v>
      </c>
      <c r="AY125" s="206" t="s">
        <v>238</v>
      </c>
      <c r="AZ125" s="206" t="s">
        <v>5</v>
      </c>
      <c r="BA125" s="207" t="s">
        <v>1</v>
      </c>
      <c r="BB125" s="207" t="s">
        <v>5</v>
      </c>
      <c r="BC125" s="206" t="s">
        <v>234</v>
      </c>
      <c r="BD125" s="207" t="s">
        <v>5</v>
      </c>
      <c r="BE125" s="177" t="s">
        <v>5</v>
      </c>
      <c r="BF125" s="177" t="s">
        <v>5</v>
      </c>
    </row>
    <row r="126" spans="1:58" ht="15.5" thickTop="1" thickBot="1" x14ac:dyDescent="0.4">
      <c r="A126" s="288"/>
      <c r="B126" s="75" t="str">
        <f>IF(api_version=2,"industryDBT","IndUstryDBT")</f>
        <v>industryDBT</v>
      </c>
      <c r="D126" s="206" t="s">
        <v>234</v>
      </c>
      <c r="E126" s="206" t="s">
        <v>234</v>
      </c>
      <c r="F126" s="177" t="s">
        <v>5</v>
      </c>
      <c r="G126" s="207" t="s">
        <v>1</v>
      </c>
      <c r="H126" s="196" t="s">
        <v>1</v>
      </c>
      <c r="I126" s="197" t="s">
        <v>5</v>
      </c>
      <c r="J126" s="206" t="s">
        <v>238</v>
      </c>
      <c r="K126" s="196" t="s">
        <v>5</v>
      </c>
      <c r="L126" s="197" t="s">
        <v>5</v>
      </c>
      <c r="M126" s="177" t="s">
        <v>5</v>
      </c>
      <c r="N126" s="159" t="s">
        <v>5</v>
      </c>
      <c r="O126" s="161" t="s">
        <v>5</v>
      </c>
      <c r="P126" s="161" t="s">
        <v>5</v>
      </c>
      <c r="Q126" s="159" t="s">
        <v>5</v>
      </c>
      <c r="R126" s="160" t="s">
        <v>5</v>
      </c>
      <c r="S126" s="196" t="s">
        <v>1</v>
      </c>
      <c r="T126" s="197" t="s">
        <v>1</v>
      </c>
      <c r="U126" s="177" t="s">
        <v>5</v>
      </c>
      <c r="V126" s="177" t="s">
        <v>5</v>
      </c>
      <c r="W126" s="177" t="s">
        <v>5</v>
      </c>
      <c r="X126" s="177" t="s">
        <v>5</v>
      </c>
      <c r="Y126" s="177" t="s">
        <v>5</v>
      </c>
      <c r="Z126" s="177" t="s">
        <v>5</v>
      </c>
      <c r="AA126" s="177" t="s">
        <v>5</v>
      </c>
      <c r="AB126" s="177" t="s">
        <v>5</v>
      </c>
      <c r="AC126" s="177" t="s">
        <v>5</v>
      </c>
      <c r="AD126" s="177" t="str">
        <f>AH126</f>
        <v>No</v>
      </c>
      <c r="AE126" s="177" t="s">
        <v>5</v>
      </c>
      <c r="AF126" s="207" t="s">
        <v>5</v>
      </c>
      <c r="AG126" s="177" t="s">
        <v>5</v>
      </c>
      <c r="AH126" s="177" t="s">
        <v>5</v>
      </c>
      <c r="AI126" s="177" t="s">
        <v>5</v>
      </c>
      <c r="AJ126" s="177" t="s">
        <v>5</v>
      </c>
      <c r="AK126" s="177" t="str">
        <f>AJ126</f>
        <v>No</v>
      </c>
      <c r="AL126" s="177" t="s">
        <v>5</v>
      </c>
      <c r="AM126" s="177" t="s">
        <v>5</v>
      </c>
      <c r="AN126" s="177" t="s">
        <v>5</v>
      </c>
      <c r="AO126" s="177" t="str">
        <f>AH126</f>
        <v>No</v>
      </c>
      <c r="AP126" s="177" t="s">
        <v>5</v>
      </c>
      <c r="AQ126" s="177" t="str">
        <f t="shared" si="87"/>
        <v>No</v>
      </c>
      <c r="AR126" s="177" t="s">
        <v>5</v>
      </c>
      <c r="AS126" s="177" t="s">
        <v>5</v>
      </c>
      <c r="AT126" s="177" t="s">
        <v>5</v>
      </c>
      <c r="AU126" s="177" t="s">
        <v>5</v>
      </c>
      <c r="AV126" s="177" t="s">
        <v>5</v>
      </c>
      <c r="AW126" s="174" t="s">
        <v>238</v>
      </c>
      <c r="AX126" s="174" t="s">
        <v>238</v>
      </c>
      <c r="AY126" s="177" t="s">
        <v>5</v>
      </c>
      <c r="AZ126" s="207" t="s">
        <v>5</v>
      </c>
      <c r="BA126" s="206" t="s">
        <v>238</v>
      </c>
      <c r="BB126" s="207" t="s">
        <v>5</v>
      </c>
      <c r="BC126" s="207" t="s">
        <v>5</v>
      </c>
      <c r="BD126" s="207" t="s">
        <v>5</v>
      </c>
      <c r="BE126" s="177" t="s">
        <v>5</v>
      </c>
      <c r="BF126" s="177" t="s">
        <v>5</v>
      </c>
    </row>
    <row r="127" spans="1:58" ht="15.5" thickTop="1" thickBot="1" x14ac:dyDescent="0.4">
      <c r="A127" s="288"/>
      <c r="B127" s="194" t="s">
        <v>393</v>
      </c>
      <c r="C127" s="94" t="s">
        <v>171</v>
      </c>
      <c r="D127" s="177" t="s">
        <v>1</v>
      </c>
      <c r="E127" s="207" t="s">
        <v>1</v>
      </c>
      <c r="F127" s="177" t="s">
        <v>5</v>
      </c>
      <c r="G127" s="207" t="s">
        <v>1</v>
      </c>
      <c r="H127" s="196" t="s">
        <v>5</v>
      </c>
      <c r="I127" s="197" t="s">
        <v>5</v>
      </c>
      <c r="J127" s="207" t="s">
        <v>1</v>
      </c>
      <c r="K127" s="196" t="s">
        <v>5</v>
      </c>
      <c r="L127" s="197" t="s">
        <v>5</v>
      </c>
      <c r="M127" s="177" t="s">
        <v>5</v>
      </c>
      <c r="N127" s="159" t="s">
        <v>5</v>
      </c>
      <c r="O127" s="161" t="s">
        <v>5</v>
      </c>
      <c r="P127" s="161" t="s">
        <v>5</v>
      </c>
      <c r="Q127" s="159" t="s">
        <v>5</v>
      </c>
      <c r="R127" s="160" t="s">
        <v>5</v>
      </c>
      <c r="S127" s="196" t="s">
        <v>1</v>
      </c>
      <c r="T127" s="197" t="s">
        <v>1</v>
      </c>
      <c r="U127" s="177" t="s">
        <v>5</v>
      </c>
      <c r="V127" s="177" t="s">
        <v>5</v>
      </c>
      <c r="W127" s="177" t="s">
        <v>5</v>
      </c>
      <c r="X127" s="177" t="s">
        <v>5</v>
      </c>
      <c r="Y127" s="177" t="s">
        <v>5</v>
      </c>
      <c r="Z127" s="177" t="s">
        <v>5</v>
      </c>
      <c r="AA127" s="177" t="s">
        <v>5</v>
      </c>
      <c r="AB127" s="177" t="s">
        <v>5</v>
      </c>
      <c r="AC127" s="177" t="s">
        <v>5</v>
      </c>
      <c r="AD127" s="177" t="str">
        <f>AH127</f>
        <v>Yes</v>
      </c>
      <c r="AE127" s="177" t="s">
        <v>5</v>
      </c>
      <c r="AF127" s="177" t="s">
        <v>1</v>
      </c>
      <c r="AG127" s="177" t="s">
        <v>5</v>
      </c>
      <c r="AH127" s="177" t="s">
        <v>1</v>
      </c>
      <c r="AI127" s="177" t="s">
        <v>1</v>
      </c>
      <c r="AJ127" s="177" t="s">
        <v>5</v>
      </c>
      <c r="AK127" s="177" t="str">
        <f>AJ127</f>
        <v>No</v>
      </c>
      <c r="AL127" s="177" t="s">
        <v>5</v>
      </c>
      <c r="AM127" s="177" t="s">
        <v>5</v>
      </c>
      <c r="AN127" s="177" t="s">
        <v>5</v>
      </c>
      <c r="AO127" s="177" t="str">
        <f>AH127</f>
        <v>Yes</v>
      </c>
      <c r="AP127" s="177" t="s">
        <v>5</v>
      </c>
      <c r="AQ127" s="177" t="str">
        <f t="shared" si="87"/>
        <v>No</v>
      </c>
      <c r="AR127" s="177" t="s">
        <v>5</v>
      </c>
      <c r="AS127" s="177" t="s">
        <v>5</v>
      </c>
      <c r="AT127" s="177" t="s">
        <v>5</v>
      </c>
      <c r="AU127" s="177" t="s">
        <v>5</v>
      </c>
      <c r="AV127" s="177" t="s">
        <v>5</v>
      </c>
      <c r="AW127" s="196" t="s">
        <v>5</v>
      </c>
      <c r="AX127" s="197" t="s">
        <v>5</v>
      </c>
      <c r="AY127" s="177" t="s">
        <v>5</v>
      </c>
      <c r="AZ127" s="207" t="s">
        <v>1</v>
      </c>
      <c r="BA127" s="207" t="s">
        <v>1</v>
      </c>
      <c r="BB127" s="207" t="s">
        <v>5</v>
      </c>
      <c r="BC127" s="207" t="s">
        <v>1</v>
      </c>
      <c r="BD127" s="207" t="s">
        <v>1</v>
      </c>
      <c r="BE127" s="177" t="s">
        <v>5</v>
      </c>
      <c r="BF127" s="177" t="s">
        <v>5</v>
      </c>
    </row>
    <row r="128" spans="1:58" ht="15" thickTop="1" x14ac:dyDescent="0.35">
      <c r="A128" s="288"/>
      <c r="B128" s="12" t="s">
        <v>237</v>
      </c>
      <c r="D128" s="167"/>
      <c r="E128" s="167"/>
      <c r="F128" s="167"/>
      <c r="G128" s="167"/>
      <c r="H128" s="167"/>
      <c r="I128" s="167"/>
      <c r="J128" s="167"/>
      <c r="K128" s="285"/>
      <c r="L128" s="285"/>
      <c r="M128" s="167"/>
      <c r="N128" s="167"/>
      <c r="O128" s="167"/>
      <c r="P128" s="167"/>
      <c r="Q128" s="285"/>
      <c r="R128" s="285"/>
      <c r="S128" s="285"/>
      <c r="T128" s="285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289"/>
      <c r="AX128" s="289"/>
      <c r="AY128" s="167"/>
      <c r="AZ128" s="167"/>
      <c r="BA128" s="167"/>
      <c r="BB128" s="167"/>
      <c r="BC128" s="167"/>
      <c r="BD128" s="167"/>
      <c r="BE128" s="167"/>
      <c r="BF128" s="167"/>
    </row>
    <row r="129" spans="1:58" ht="18.75" customHeight="1" x14ac:dyDescent="0.35">
      <c r="A129" s="250" t="s">
        <v>9</v>
      </c>
      <c r="B129" s="51" t="str">
        <f>IF(api_version=2,"directors","Directors")</f>
        <v>directors</v>
      </c>
      <c r="D129" s="167"/>
      <c r="E129" s="167"/>
      <c r="F129" s="167"/>
      <c r="G129" s="167"/>
      <c r="H129" s="167"/>
      <c r="I129" s="167"/>
      <c r="J129" s="167"/>
      <c r="K129" s="286"/>
      <c r="L129" s="286"/>
      <c r="M129" s="167"/>
      <c r="N129" s="167"/>
      <c r="O129" s="167"/>
      <c r="P129" s="167"/>
      <c r="Q129" s="286"/>
      <c r="R129" s="286"/>
      <c r="S129" s="286"/>
      <c r="T129" s="286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290"/>
      <c r="AX129" s="290"/>
      <c r="AY129" s="167"/>
      <c r="AZ129" s="167"/>
      <c r="BA129" s="167"/>
      <c r="BB129" s="199"/>
      <c r="BC129" s="167"/>
      <c r="BD129" s="167"/>
      <c r="BE129" s="167"/>
      <c r="BF129" s="167"/>
    </row>
    <row r="130" spans="1:58" ht="15" thickBot="1" x14ac:dyDescent="0.4">
      <c r="A130" s="250"/>
      <c r="B130" s="58" t="str">
        <f>IF(api_version=2,"currentDirectors","CurrentDirectors")</f>
        <v>currentDirectors</v>
      </c>
      <c r="D130" s="167"/>
      <c r="E130" s="167"/>
      <c r="F130" s="167"/>
      <c r="G130" s="167"/>
      <c r="H130" s="167"/>
      <c r="I130" s="167"/>
      <c r="J130" s="167"/>
      <c r="K130" s="287"/>
      <c r="L130" s="287"/>
      <c r="M130" s="167"/>
      <c r="N130" s="167"/>
      <c r="O130" s="167"/>
      <c r="P130" s="167"/>
      <c r="Q130" s="287"/>
      <c r="R130" s="287"/>
      <c r="S130" s="287"/>
      <c r="T130" s="28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291"/>
      <c r="AX130" s="291"/>
      <c r="AY130" s="167"/>
      <c r="AZ130" s="167"/>
      <c r="BA130" s="167"/>
      <c r="BB130" s="200"/>
      <c r="BC130" s="167"/>
      <c r="BD130" s="167"/>
      <c r="BE130" s="167"/>
      <c r="BF130" s="167"/>
    </row>
    <row r="131" spans="1:58" ht="15.5" thickTop="1" thickBot="1" x14ac:dyDescent="0.4">
      <c r="A131" s="250"/>
      <c r="B131" s="109" t="str">
        <f>IF(api_version=2,"id","-")</f>
        <v>id</v>
      </c>
      <c r="C131" s="94" t="s">
        <v>171</v>
      </c>
      <c r="D131" s="159" t="str">
        <f>IF(api_version=2,"Yes","No")</f>
        <v>Yes</v>
      </c>
      <c r="E131" s="166" t="str">
        <f>IF(api_version=2,"Yes*","No")</f>
        <v>Yes*</v>
      </c>
      <c r="F131" s="177" t="s">
        <v>5</v>
      </c>
      <c r="G131" s="177" t="s">
        <v>5</v>
      </c>
      <c r="H131" s="159" t="s">
        <v>1</v>
      </c>
      <c r="I131" s="160" t="str">
        <f>IF(api_version=2,"Yes","No")</f>
        <v>Yes</v>
      </c>
      <c r="J131" s="159" t="str">
        <f>IF(api_version=2,"Yes","No")</f>
        <v>Yes</v>
      </c>
      <c r="K131" s="159" t="str">
        <f>IF(api_version=2,"Yes","No")</f>
        <v>Yes</v>
      </c>
      <c r="L131" s="160" t="str">
        <f>IF(api_version=2,"Yes","No")</f>
        <v>Yes</v>
      </c>
      <c r="M131" s="177" t="s">
        <v>1</v>
      </c>
      <c r="N131" s="159" t="s">
        <v>1</v>
      </c>
      <c r="O131" s="160" t="s">
        <v>1</v>
      </c>
      <c r="P131" s="160" t="s">
        <v>1</v>
      </c>
      <c r="Q131" s="159" t="s">
        <v>5</v>
      </c>
      <c r="R131" s="160" t="s">
        <v>5</v>
      </c>
      <c r="S131" s="159" t="str">
        <f>IF(api_version=2,"Yes","No")</f>
        <v>Yes</v>
      </c>
      <c r="T131" s="160" t="s">
        <v>5</v>
      </c>
      <c r="U131" s="177" t="s">
        <v>5</v>
      </c>
      <c r="V131" s="159" t="str">
        <f>IF(api_version=2,"Yes","No")</f>
        <v>Yes</v>
      </c>
      <c r="W131" s="159" t="str">
        <f>IF(api_version=2,"Yes","No")</f>
        <v>Yes</v>
      </c>
      <c r="X131" s="177" t="s">
        <v>5</v>
      </c>
      <c r="Y131" s="177" t="str">
        <f t="shared" ref="Y131" si="88">IF(api_version=2,"No","No")</f>
        <v>No</v>
      </c>
      <c r="Z131" s="177" t="s">
        <v>5</v>
      </c>
      <c r="AA131" s="177" t="s">
        <v>5</v>
      </c>
      <c r="AB131" s="177" t="str">
        <f t="shared" ref="AB131" si="89">IF(api_version=2,"No","No")</f>
        <v>No</v>
      </c>
      <c r="AC131" s="177" t="s">
        <v>5</v>
      </c>
      <c r="AD131" s="177" t="str">
        <f>AH131</f>
        <v>No</v>
      </c>
      <c r="AE131" s="177" t="s">
        <v>5</v>
      </c>
      <c r="AF131" s="177" t="s">
        <v>5</v>
      </c>
      <c r="AG131" s="177" t="str">
        <f t="shared" ref="AG131" si="90">IF(api_version=2,"No","No")</f>
        <v>No</v>
      </c>
      <c r="AH131" s="177" t="s">
        <v>5</v>
      </c>
      <c r="AI131" s="177" t="s">
        <v>5</v>
      </c>
      <c r="AJ131" s="177" t="s">
        <v>5</v>
      </c>
      <c r="AK131" s="177" t="str">
        <f>AJ131</f>
        <v>No</v>
      </c>
      <c r="AL131" s="177" t="s">
        <v>5</v>
      </c>
      <c r="AM131" s="159" t="str">
        <f>IF(api_version=2,"Yes","No")</f>
        <v>Yes</v>
      </c>
      <c r="AN131" s="177" t="str">
        <f t="shared" ref="AN131" si="91">IF(api_version=2,"No","No")</f>
        <v>No</v>
      </c>
      <c r="AO131" s="177" t="str">
        <f>AH131</f>
        <v>No</v>
      </c>
      <c r="AP131" s="177" t="s">
        <v>5</v>
      </c>
      <c r="AQ131" s="177" t="s">
        <v>5</v>
      </c>
      <c r="AR131" s="177" t="s">
        <v>5</v>
      </c>
      <c r="AS131" s="177" t="str">
        <f t="shared" ref="AS131:AT131" si="92">IF(api_version=2,"No","No")</f>
        <v>No</v>
      </c>
      <c r="AT131" s="177" t="str">
        <f t="shared" si="92"/>
        <v>No</v>
      </c>
      <c r="AU131" s="177" t="s">
        <v>5</v>
      </c>
      <c r="AV131" s="177" t="s">
        <v>5</v>
      </c>
      <c r="AW131" s="159" t="s">
        <v>5</v>
      </c>
      <c r="AX131" s="160" t="s">
        <v>5</v>
      </c>
      <c r="AY131" s="177" t="s">
        <v>5</v>
      </c>
      <c r="AZ131" s="177" t="s">
        <v>5</v>
      </c>
      <c r="BA131" s="159" t="str">
        <f>IF(api_version=2,"Yes","No")</f>
        <v>Yes</v>
      </c>
      <c r="BB131" s="159" t="s">
        <v>5</v>
      </c>
      <c r="BC131" s="177" t="str">
        <f t="shared" ref="BC131" si="93">IF(api_version=2,"No","No")</f>
        <v>No</v>
      </c>
      <c r="BD131" s="177" t="s">
        <v>5</v>
      </c>
      <c r="BE131" s="177" t="str">
        <f t="shared" ref="BE131" si="94">IF(api_version=2,"No","No")</f>
        <v>No</v>
      </c>
      <c r="BF131" s="177" t="s">
        <v>5</v>
      </c>
    </row>
    <row r="132" spans="1:58" ht="15.5" hidden="1" thickTop="1" thickBot="1" x14ac:dyDescent="0.4">
      <c r="A132" s="250"/>
      <c r="B132" s="109" t="str">
        <f>IF(api_version=2,"idType","-")</f>
        <v>idType</v>
      </c>
      <c r="C132" s="94" t="s">
        <v>171</v>
      </c>
      <c r="D132" s="177"/>
      <c r="E132" s="159" t="s">
        <v>5</v>
      </c>
      <c r="F132" s="177" t="s">
        <v>5</v>
      </c>
      <c r="G132" s="177" t="s">
        <v>5</v>
      </c>
      <c r="H132" s="159" t="s">
        <v>5</v>
      </c>
      <c r="I132" s="160" t="str">
        <f>IF(api_version=2,"Yes","No")</f>
        <v>Yes</v>
      </c>
      <c r="J132" s="177"/>
      <c r="K132" s="159" t="s">
        <v>5</v>
      </c>
      <c r="L132" s="160" t="s">
        <v>5</v>
      </c>
      <c r="M132" s="177" t="s">
        <v>5</v>
      </c>
      <c r="N132" s="159"/>
      <c r="O132" s="160"/>
      <c r="P132" s="160"/>
      <c r="Q132" s="159" t="s">
        <v>5</v>
      </c>
      <c r="R132" s="160" t="s">
        <v>5</v>
      </c>
      <c r="S132" s="159" t="s">
        <v>5</v>
      </c>
      <c r="T132" s="160" t="s">
        <v>5</v>
      </c>
      <c r="U132" s="177" t="s">
        <v>5</v>
      </c>
      <c r="V132" s="177" t="s">
        <v>5</v>
      </c>
      <c r="W132" s="177" t="s">
        <v>5</v>
      </c>
      <c r="X132" s="177" t="s">
        <v>5</v>
      </c>
      <c r="Y132" s="177"/>
      <c r="Z132" s="177"/>
      <c r="AA132" s="177"/>
      <c r="AB132" s="177"/>
      <c r="AC132" s="177" t="s">
        <v>5</v>
      </c>
      <c r="AD132" s="177"/>
      <c r="AE132" s="177"/>
      <c r="AF132" s="177" t="s">
        <v>5</v>
      </c>
      <c r="AG132" s="177"/>
      <c r="AH132" s="177"/>
      <c r="AI132" s="177"/>
      <c r="AJ132" s="177" t="s">
        <v>5</v>
      </c>
      <c r="AK132" s="177" t="s">
        <v>5</v>
      </c>
      <c r="AL132" s="177" t="s">
        <v>5</v>
      </c>
      <c r="AM132" s="159" t="s">
        <v>5</v>
      </c>
      <c r="AN132" s="177"/>
      <c r="AO132" s="177"/>
      <c r="AP132" s="177" t="s">
        <v>5</v>
      </c>
      <c r="AQ132" s="177"/>
      <c r="AR132" s="177" t="s">
        <v>5</v>
      </c>
      <c r="AS132" s="177"/>
      <c r="AT132" s="177"/>
      <c r="AU132" s="177"/>
      <c r="AV132" s="177" t="s">
        <v>5</v>
      </c>
      <c r="AW132" s="159"/>
      <c r="AX132" s="160"/>
      <c r="AY132" s="177" t="s">
        <v>5</v>
      </c>
      <c r="AZ132" s="177"/>
      <c r="BA132" s="177" t="s">
        <v>5</v>
      </c>
      <c r="BB132" s="159" t="s">
        <v>5</v>
      </c>
      <c r="BC132" s="177"/>
      <c r="BD132" s="177" t="s">
        <v>5</v>
      </c>
      <c r="BE132" s="177"/>
      <c r="BF132" s="177" t="s">
        <v>5</v>
      </c>
    </row>
    <row r="133" spans="1:58" ht="15.5" thickTop="1" thickBot="1" x14ac:dyDescent="0.4">
      <c r="A133" s="250"/>
      <c r="B133" s="49" t="str">
        <f>IF(api_version=2,"name","Name")</f>
        <v>name</v>
      </c>
      <c r="D133" s="177" t="s">
        <v>1</v>
      </c>
      <c r="E133" s="177" t="s">
        <v>1</v>
      </c>
      <c r="F133" s="177" t="s">
        <v>1</v>
      </c>
      <c r="G133" s="177" t="s">
        <v>1</v>
      </c>
      <c r="H133" s="159" t="s">
        <v>1</v>
      </c>
      <c r="I133" s="160" t="s">
        <v>1</v>
      </c>
      <c r="J133" s="177" t="s">
        <v>1</v>
      </c>
      <c r="K133" s="159" t="s">
        <v>1</v>
      </c>
      <c r="L133" s="160" t="str">
        <f>IF(api_version=2,"Yes","No")</f>
        <v>Yes</v>
      </c>
      <c r="M133" s="177" t="s">
        <v>1</v>
      </c>
      <c r="N133" s="159" t="s">
        <v>1</v>
      </c>
      <c r="O133" s="160" t="s">
        <v>1</v>
      </c>
      <c r="P133" s="160" t="s">
        <v>1</v>
      </c>
      <c r="Q133" s="159" t="s">
        <v>1</v>
      </c>
      <c r="R133" s="160" t="s">
        <v>5</v>
      </c>
      <c r="S133" s="159" t="s">
        <v>1</v>
      </c>
      <c r="T133" s="160" t="s">
        <v>1</v>
      </c>
      <c r="U133" s="177" t="s">
        <v>1</v>
      </c>
      <c r="V133" s="177" t="s">
        <v>1</v>
      </c>
      <c r="W133" s="177" t="s">
        <v>1</v>
      </c>
      <c r="X133" s="177" t="s">
        <v>1</v>
      </c>
      <c r="Y133" s="177" t="s">
        <v>1</v>
      </c>
      <c r="Z133" s="177" t="s">
        <v>1</v>
      </c>
      <c r="AA133" s="177" t="s">
        <v>1</v>
      </c>
      <c r="AB133" s="177" t="s">
        <v>1</v>
      </c>
      <c r="AC133" s="177" t="s">
        <v>1</v>
      </c>
      <c r="AD133" s="177" t="str">
        <f>AH133</f>
        <v>Yes</v>
      </c>
      <c r="AE133" s="177" t="s">
        <v>1</v>
      </c>
      <c r="AF133" s="177" t="s">
        <v>1</v>
      </c>
      <c r="AG133" s="177" t="s">
        <v>1</v>
      </c>
      <c r="AH133" s="177" t="s">
        <v>1</v>
      </c>
      <c r="AI133" s="177" t="s">
        <v>1</v>
      </c>
      <c r="AJ133" s="177" t="s">
        <v>1</v>
      </c>
      <c r="AK133" s="177" t="str">
        <f>AJ133</f>
        <v>Yes</v>
      </c>
      <c r="AL133" s="177" t="s">
        <v>1</v>
      </c>
      <c r="AM133" s="177" t="s">
        <v>1</v>
      </c>
      <c r="AN133" s="177" t="s">
        <v>1</v>
      </c>
      <c r="AO133" s="177" t="str">
        <f>AH133</f>
        <v>Yes</v>
      </c>
      <c r="AP133" s="177" t="s">
        <v>1</v>
      </c>
      <c r="AQ133" s="177" t="s">
        <v>1</v>
      </c>
      <c r="AR133" s="177" t="s">
        <v>1</v>
      </c>
      <c r="AS133" s="177" t="s">
        <v>1</v>
      </c>
      <c r="AT133" s="177" t="s">
        <v>1</v>
      </c>
      <c r="AU133" s="177" t="s">
        <v>1</v>
      </c>
      <c r="AV133" s="177" t="s">
        <v>1</v>
      </c>
      <c r="AW133" s="159" t="s">
        <v>1</v>
      </c>
      <c r="AX133" s="160" t="s">
        <v>1</v>
      </c>
      <c r="AY133" s="177" t="s">
        <v>1</v>
      </c>
      <c r="AZ133" s="177" t="s">
        <v>1</v>
      </c>
      <c r="BA133" s="177" t="s">
        <v>1</v>
      </c>
      <c r="BB133" s="159" t="s">
        <v>1</v>
      </c>
      <c r="BC133" s="177" t="s">
        <v>1</v>
      </c>
      <c r="BD133" s="177" t="s">
        <v>1</v>
      </c>
      <c r="BE133" s="177" t="s">
        <v>1</v>
      </c>
      <c r="BF133" s="177" t="s">
        <v>5</v>
      </c>
    </row>
    <row r="134" spans="1:58" ht="15.5" thickTop="1" thickBot="1" x14ac:dyDescent="0.4">
      <c r="A134" s="250"/>
      <c r="B134" s="91" t="s">
        <v>272</v>
      </c>
      <c r="D134" s="177" t="s">
        <v>5</v>
      </c>
      <c r="E134" s="177" t="str">
        <f>IF(api_version=2,"Yes","No")</f>
        <v>Yes</v>
      </c>
      <c r="F134" s="177" t="s">
        <v>5</v>
      </c>
      <c r="G134" s="177" t="str">
        <f>IF(api_version=2,"Yes","No")</f>
        <v>Yes</v>
      </c>
      <c r="H134" s="159" t="str">
        <f>IF(api_version=2,"Yes","No")</f>
        <v>Yes</v>
      </c>
      <c r="I134" s="160" t="str">
        <f>IF(api_version=2,"Yes","No")</f>
        <v>Yes</v>
      </c>
      <c r="J134" s="177" t="str">
        <f>IF(api_version=2,"Yes","No")</f>
        <v>Yes</v>
      </c>
      <c r="K134" s="159" t="str">
        <f>IF(api_version=2,"Yes","No")</f>
        <v>Yes</v>
      </c>
      <c r="L134" s="160" t="s">
        <v>5</v>
      </c>
      <c r="M134" s="177" t="s">
        <v>5</v>
      </c>
      <c r="N134" s="159" t="str">
        <f t="shared" ref="N134" si="95">IF(api_version=2,"No","No")</f>
        <v>No</v>
      </c>
      <c r="O134" s="160" t="s">
        <v>5</v>
      </c>
      <c r="P134" s="160" t="s">
        <v>5</v>
      </c>
      <c r="Q134" s="159" t="s">
        <v>5</v>
      </c>
      <c r="R134" s="160" t="s">
        <v>5</v>
      </c>
      <c r="S134" s="159" t="str">
        <f>IF(api_version=2,"Yes","No")</f>
        <v>Yes</v>
      </c>
      <c r="T134" s="160" t="s">
        <v>5</v>
      </c>
      <c r="U134" s="177" t="str">
        <f>IF(api_version=2,"Yes","No")</f>
        <v>Yes</v>
      </c>
      <c r="V134" s="177" t="str">
        <f>IF(api_version=2,"Yes","No")</f>
        <v>Yes</v>
      </c>
      <c r="W134" s="177" t="s">
        <v>5</v>
      </c>
      <c r="X134" s="177" t="s">
        <v>5</v>
      </c>
      <c r="Y134" s="177" t="str">
        <f t="shared" ref="Y134" si="96">IF(api_version=2,"No","No")</f>
        <v>No</v>
      </c>
      <c r="Z134" s="177" t="s">
        <v>5</v>
      </c>
      <c r="AA134" s="177" t="s">
        <v>5</v>
      </c>
      <c r="AB134" s="177" t="str">
        <f t="shared" ref="AB134" si="97">IF(api_version=2,"No","No")</f>
        <v>No</v>
      </c>
      <c r="AC134" s="177" t="s">
        <v>5</v>
      </c>
      <c r="AD134" s="177" t="str">
        <f>AH134</f>
        <v>No</v>
      </c>
      <c r="AE134" s="177" t="s">
        <v>5</v>
      </c>
      <c r="AF134" s="177" t="str">
        <f t="shared" ref="AF134:AG134" si="98">IF(api_version=2,"No","No")</f>
        <v>No</v>
      </c>
      <c r="AG134" s="177" t="str">
        <f t="shared" si="98"/>
        <v>No</v>
      </c>
      <c r="AH134" s="177" t="s">
        <v>5</v>
      </c>
      <c r="AI134" s="177" t="s">
        <v>5</v>
      </c>
      <c r="AJ134" s="177" t="s">
        <v>5</v>
      </c>
      <c r="AK134" s="177" t="s">
        <v>5</v>
      </c>
      <c r="AL134" s="177" t="str">
        <f>IF(api_version=2,"Yes","No")</f>
        <v>Yes</v>
      </c>
      <c r="AM134" s="177" t="str">
        <f t="shared" ref="AM134:AO134" si="99">IF(api_version=2,"No","No")</f>
        <v>No</v>
      </c>
      <c r="AN134" s="177" t="s">
        <v>1</v>
      </c>
      <c r="AO134" s="177" t="str">
        <f t="shared" si="99"/>
        <v>No</v>
      </c>
      <c r="AP134" s="177" t="s">
        <v>5</v>
      </c>
      <c r="AQ134" s="177" t="str">
        <f>IF(api_version=2,"Yes","No")</f>
        <v>Yes</v>
      </c>
      <c r="AR134" s="177" t="s">
        <v>5</v>
      </c>
      <c r="AS134" s="177" t="str">
        <f t="shared" ref="AS134:AT134" si="100">IF(api_version=2,"No","No")</f>
        <v>No</v>
      </c>
      <c r="AT134" s="177" t="str">
        <f t="shared" si="100"/>
        <v>No</v>
      </c>
      <c r="AU134" s="177" t="s">
        <v>5</v>
      </c>
      <c r="AV134" s="177" t="str">
        <f>IF(api_version=2,"Yes","No")</f>
        <v>Yes</v>
      </c>
      <c r="AW134" s="159" t="s">
        <v>1</v>
      </c>
      <c r="AX134" s="160" t="s">
        <v>5</v>
      </c>
      <c r="AY134" s="177" t="s">
        <v>5</v>
      </c>
      <c r="AZ134" s="177" t="s">
        <v>5</v>
      </c>
      <c r="BA134" s="177" t="str">
        <f>IF(api_version=2,"Yes","No")</f>
        <v>Yes</v>
      </c>
      <c r="BB134" s="159" t="s">
        <v>5</v>
      </c>
      <c r="BC134" s="177" t="str">
        <f t="shared" ref="BC134:BF134" si="101">IF(api_version=2,"No","No")</f>
        <v>No</v>
      </c>
      <c r="BD134" s="177" t="str">
        <f t="shared" si="101"/>
        <v>No</v>
      </c>
      <c r="BE134" s="177" t="str">
        <f t="shared" si="101"/>
        <v>No</v>
      </c>
      <c r="BF134" s="177" t="str">
        <f t="shared" si="101"/>
        <v>No</v>
      </c>
    </row>
    <row r="135" spans="1:58" ht="16.5" hidden="1" customHeight="1" thickTop="1" thickBot="1" x14ac:dyDescent="0.4">
      <c r="A135" s="250"/>
      <c r="B135" s="47" t="str">
        <f>IF(api_version=2,"Title","-")</f>
        <v>Title</v>
      </c>
      <c r="C135" s="94" t="s">
        <v>171</v>
      </c>
      <c r="D135" s="177" t="s">
        <v>5</v>
      </c>
      <c r="E135" s="177" t="s">
        <v>5</v>
      </c>
      <c r="F135" s="177" t="s">
        <v>5</v>
      </c>
      <c r="G135" s="177"/>
      <c r="H135" s="159"/>
      <c r="I135" s="160"/>
      <c r="J135" s="177"/>
      <c r="K135" s="159" t="s">
        <v>5</v>
      </c>
      <c r="L135" s="160"/>
      <c r="M135" s="177"/>
      <c r="N135" s="159"/>
      <c r="O135" s="160"/>
      <c r="P135" s="160"/>
      <c r="Q135" s="159"/>
      <c r="R135" s="160"/>
      <c r="S135" s="159" t="s">
        <v>1</v>
      </c>
      <c r="T135" s="160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 t="s">
        <v>5</v>
      </c>
      <c r="AG135" s="177"/>
      <c r="AH135" s="177"/>
      <c r="AI135" s="177"/>
      <c r="AJ135" s="177"/>
      <c r="AK135" s="177"/>
      <c r="AL135" s="177"/>
      <c r="AM135" s="177"/>
      <c r="AN135" s="177"/>
      <c r="AO135" s="177">
        <f>AH135</f>
        <v>0</v>
      </c>
      <c r="AP135" s="177" t="s">
        <v>5</v>
      </c>
      <c r="AQ135" s="177"/>
      <c r="AR135" s="177"/>
      <c r="AS135" s="177"/>
      <c r="AT135" s="177"/>
      <c r="AU135" s="177"/>
      <c r="AV135" s="177" t="s">
        <v>5</v>
      </c>
      <c r="AW135" s="159"/>
      <c r="AX135" s="160"/>
      <c r="AY135" s="177" t="s">
        <v>5</v>
      </c>
      <c r="AZ135" s="177"/>
      <c r="BA135" s="177" t="s">
        <v>5</v>
      </c>
      <c r="BB135" s="159"/>
      <c r="BC135" s="177"/>
      <c r="BD135" s="177"/>
      <c r="BE135" s="177"/>
      <c r="BF135" s="177" t="s">
        <v>5</v>
      </c>
    </row>
    <row r="136" spans="1:58" ht="16.5" hidden="1" customHeight="1" thickTop="1" thickBot="1" x14ac:dyDescent="0.4">
      <c r="A136" s="250"/>
      <c r="B136" s="47" t="str">
        <f>IF(api_version=2,"First Name","-")</f>
        <v>First Name</v>
      </c>
      <c r="C136" s="94" t="s">
        <v>171</v>
      </c>
      <c r="D136" s="177"/>
      <c r="E136" s="177" t="s">
        <v>1</v>
      </c>
      <c r="F136" s="177" t="s">
        <v>5</v>
      </c>
      <c r="G136" s="177"/>
      <c r="H136" s="159"/>
      <c r="I136" s="160"/>
      <c r="J136" s="177" t="str">
        <f>IF(api_version=2,"Yes","No")</f>
        <v>Yes</v>
      </c>
      <c r="K136" s="159" t="s">
        <v>1</v>
      </c>
      <c r="L136" s="160"/>
      <c r="M136" s="177"/>
      <c r="N136" s="159"/>
      <c r="O136" s="160"/>
      <c r="P136" s="160"/>
      <c r="Q136" s="159"/>
      <c r="R136" s="160"/>
      <c r="S136" s="159" t="s">
        <v>1</v>
      </c>
      <c r="T136" s="160"/>
      <c r="U136" s="177"/>
      <c r="V136" s="177"/>
      <c r="W136" s="177"/>
      <c r="X136" s="177"/>
      <c r="Y136" s="177"/>
      <c r="Z136" s="177" t="s">
        <v>237</v>
      </c>
      <c r="AA136" s="177" t="s">
        <v>237</v>
      </c>
      <c r="AB136" s="177"/>
      <c r="AC136" s="177"/>
      <c r="AD136" s="177"/>
      <c r="AE136" s="177"/>
      <c r="AF136" s="177" t="s">
        <v>5</v>
      </c>
      <c r="AG136" s="177"/>
      <c r="AH136" s="177"/>
      <c r="AI136" s="177"/>
      <c r="AJ136" s="177"/>
      <c r="AK136" s="177"/>
      <c r="AL136" s="177"/>
      <c r="AM136" s="159"/>
      <c r="AN136" s="177"/>
      <c r="AO136" s="177">
        <f>AH136</f>
        <v>0</v>
      </c>
      <c r="AP136" s="177" t="s">
        <v>5</v>
      </c>
      <c r="AQ136" s="177"/>
      <c r="AR136" s="177"/>
      <c r="AS136" s="177"/>
      <c r="AT136" s="177"/>
      <c r="AU136" s="177"/>
      <c r="AV136" s="177" t="str">
        <f>IF(api_version=2,"Yes","No")</f>
        <v>Yes</v>
      </c>
      <c r="AW136" s="159"/>
      <c r="AX136" s="160"/>
      <c r="AY136" s="177" t="str">
        <f>IF(api_version=2,"","No")</f>
        <v/>
      </c>
      <c r="AZ136" s="177"/>
      <c r="BA136" s="177"/>
      <c r="BB136" s="159"/>
      <c r="BC136" s="177"/>
      <c r="BD136" s="177" t="s">
        <v>5</v>
      </c>
      <c r="BE136" s="177"/>
      <c r="BF136" s="177" t="s">
        <v>5</v>
      </c>
    </row>
    <row r="137" spans="1:58" ht="16.5" hidden="1" customHeight="1" thickTop="1" thickBot="1" x14ac:dyDescent="0.4">
      <c r="A137" s="250"/>
      <c r="B137" s="47" t="str">
        <f>IF(api_version=2,"First Names","-")</f>
        <v>First Names</v>
      </c>
      <c r="D137" s="177"/>
      <c r="E137" s="177"/>
      <c r="F137" s="177"/>
      <c r="G137" s="177"/>
      <c r="H137" s="159"/>
      <c r="I137" s="160"/>
      <c r="J137" s="177"/>
      <c r="K137" s="159"/>
      <c r="L137" s="160"/>
      <c r="M137" s="177"/>
      <c r="N137" s="159"/>
      <c r="O137" s="160"/>
      <c r="P137" s="160"/>
      <c r="Q137" s="159"/>
      <c r="R137" s="160"/>
      <c r="S137" s="159"/>
      <c r="T137" s="160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59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59"/>
      <c r="AX137" s="160"/>
      <c r="AY137" s="177"/>
      <c r="AZ137" s="177"/>
      <c r="BA137" s="177"/>
      <c r="BB137" s="159"/>
      <c r="BC137" s="177"/>
      <c r="BD137" s="177"/>
      <c r="BE137" s="177"/>
      <c r="BF137" s="177"/>
    </row>
    <row r="138" spans="1:58" ht="16.5" hidden="1" customHeight="1" thickTop="1" thickBot="1" x14ac:dyDescent="0.4">
      <c r="A138" s="250"/>
      <c r="B138" s="47" t="str">
        <f>IF(api_version=2,"Middle Name","-")</f>
        <v>Middle Name</v>
      </c>
      <c r="C138" s="94" t="s">
        <v>171</v>
      </c>
      <c r="D138" s="177" t="s">
        <v>5</v>
      </c>
      <c r="E138" s="177" t="s">
        <v>5</v>
      </c>
      <c r="F138" s="177" t="s">
        <v>5</v>
      </c>
      <c r="G138" s="177"/>
      <c r="H138" s="159"/>
      <c r="I138" s="160"/>
      <c r="J138" s="177" t="s">
        <v>5</v>
      </c>
      <c r="K138" s="159"/>
      <c r="L138" s="160"/>
      <c r="M138" s="177"/>
      <c r="N138" s="159"/>
      <c r="O138" s="160"/>
      <c r="P138" s="160"/>
      <c r="Q138" s="159"/>
      <c r="R138" s="160"/>
      <c r="S138" s="159"/>
      <c r="T138" s="160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 t="s">
        <v>5</v>
      </c>
      <c r="AG138" s="177"/>
      <c r="AH138" s="177"/>
      <c r="AI138" s="177"/>
      <c r="AJ138" s="177"/>
      <c r="AK138" s="177"/>
      <c r="AL138" s="177"/>
      <c r="AM138" s="177"/>
      <c r="AN138" s="177"/>
      <c r="AO138" s="177">
        <f>AH138</f>
        <v>0</v>
      </c>
      <c r="AP138" s="177" t="s">
        <v>5</v>
      </c>
      <c r="AQ138" s="177"/>
      <c r="AR138" s="177"/>
      <c r="AS138" s="177"/>
      <c r="AT138" s="177"/>
      <c r="AU138" s="177"/>
      <c r="AV138" s="177" t="s">
        <v>237</v>
      </c>
      <c r="AW138" s="159"/>
      <c r="AX138" s="160"/>
      <c r="AY138" s="177" t="str">
        <f>IF(api_version=2,"","No")</f>
        <v/>
      </c>
      <c r="AZ138" s="177"/>
      <c r="BA138" s="177"/>
      <c r="BB138" s="159"/>
      <c r="BC138" s="177"/>
      <c r="BD138" s="177"/>
      <c r="BE138" s="177"/>
      <c r="BF138" s="177" t="s">
        <v>5</v>
      </c>
    </row>
    <row r="139" spans="1:58" ht="16.5" hidden="1" customHeight="1" thickTop="1" thickBot="1" x14ac:dyDescent="0.4">
      <c r="A139" s="250"/>
      <c r="B139" s="47" t="str">
        <f>IF(api_version=2,"Surname","-")</f>
        <v>Surname</v>
      </c>
      <c r="C139" s="94" t="s">
        <v>171</v>
      </c>
      <c r="D139" s="177" t="s">
        <v>1</v>
      </c>
      <c r="E139" s="177" t="s">
        <v>1</v>
      </c>
      <c r="F139" s="177" t="s">
        <v>5</v>
      </c>
      <c r="G139" s="177"/>
      <c r="H139" s="159"/>
      <c r="I139" s="160"/>
      <c r="J139" s="177" t="str">
        <f>IF(api_version=2,"Yes","No")</f>
        <v>Yes</v>
      </c>
      <c r="K139" s="159" t="s">
        <v>1</v>
      </c>
      <c r="L139" s="160"/>
      <c r="M139" s="177"/>
      <c r="N139" s="159"/>
      <c r="O139" s="160"/>
      <c r="P139" s="160"/>
      <c r="Q139" s="159"/>
      <c r="R139" s="160"/>
      <c r="S139" s="159" t="s">
        <v>1</v>
      </c>
      <c r="T139" s="160"/>
      <c r="U139" s="177"/>
      <c r="V139" s="177"/>
      <c r="W139" s="177"/>
      <c r="X139" s="177"/>
      <c r="Y139" s="177"/>
      <c r="Z139" s="177" t="s">
        <v>237</v>
      </c>
      <c r="AA139" s="177" t="s">
        <v>237</v>
      </c>
      <c r="AB139" s="177"/>
      <c r="AC139" s="177"/>
      <c r="AD139" s="177"/>
      <c r="AE139" s="177"/>
      <c r="AF139" s="177" t="s">
        <v>5</v>
      </c>
      <c r="AG139" s="177"/>
      <c r="AH139" s="177"/>
      <c r="AI139" s="177"/>
      <c r="AJ139" s="177"/>
      <c r="AK139" s="177"/>
      <c r="AL139" s="177"/>
      <c r="AM139" s="159"/>
      <c r="AN139" s="177"/>
      <c r="AO139" s="177">
        <f>AH139</f>
        <v>0</v>
      </c>
      <c r="AP139" s="177" t="s">
        <v>5</v>
      </c>
      <c r="AQ139" s="177"/>
      <c r="AR139" s="177"/>
      <c r="AS139" s="177"/>
      <c r="AT139" s="177"/>
      <c r="AU139" s="177"/>
      <c r="AV139" s="177" t="str">
        <f>IF(api_version=2,"Yes","No")</f>
        <v>Yes</v>
      </c>
      <c r="AW139" s="159"/>
      <c r="AX139" s="160"/>
      <c r="AY139" s="177" t="str">
        <f>IF(api_version=2,"","No")</f>
        <v/>
      </c>
      <c r="AZ139" s="177"/>
      <c r="BA139" s="177"/>
      <c r="BB139" s="159"/>
      <c r="BC139" s="177"/>
      <c r="BD139" s="177" t="s">
        <v>5</v>
      </c>
      <c r="BE139" s="177"/>
      <c r="BF139" s="177" t="s">
        <v>5</v>
      </c>
    </row>
    <row r="140" spans="1:58" ht="15.5" thickTop="1" thickBot="1" x14ac:dyDescent="0.4">
      <c r="A140" s="250"/>
      <c r="B140" s="49" t="str">
        <f>IF(api_version=2,"address.simpleValue","Address")</f>
        <v>address.simpleValue</v>
      </c>
      <c r="D140" s="177" t="s">
        <v>1</v>
      </c>
      <c r="E140" s="206" t="s">
        <v>238</v>
      </c>
      <c r="F140" s="177" t="s">
        <v>5</v>
      </c>
      <c r="G140" s="177" t="s">
        <v>5</v>
      </c>
      <c r="H140" s="159" t="s">
        <v>1</v>
      </c>
      <c r="I140" s="160" t="s">
        <v>1</v>
      </c>
      <c r="J140" s="177" t="s">
        <v>1</v>
      </c>
      <c r="K140" s="159" t="s">
        <v>1</v>
      </c>
      <c r="L140" s="160" t="str">
        <f>IF(api_version=2,"Yes","No")</f>
        <v>Yes</v>
      </c>
      <c r="M140" s="177" t="s">
        <v>1</v>
      </c>
      <c r="N140" s="159" t="s">
        <v>1</v>
      </c>
      <c r="O140" s="160" t="s">
        <v>1</v>
      </c>
      <c r="P140" s="160" t="s">
        <v>1</v>
      </c>
      <c r="Q140" s="159" t="s">
        <v>5</v>
      </c>
      <c r="R140" s="160" t="s">
        <v>5</v>
      </c>
      <c r="S140" s="159" t="s">
        <v>1</v>
      </c>
      <c r="T140" s="160" t="s">
        <v>5</v>
      </c>
      <c r="U140" s="177" t="s">
        <v>1</v>
      </c>
      <c r="V140" s="177" t="s">
        <v>1</v>
      </c>
      <c r="W140" s="177" t="s">
        <v>1</v>
      </c>
      <c r="X140" s="177" t="s">
        <v>5</v>
      </c>
      <c r="Y140" s="177" t="s">
        <v>1</v>
      </c>
      <c r="Z140" s="177" t="s">
        <v>1</v>
      </c>
      <c r="AA140" s="177" t="s">
        <v>1</v>
      </c>
      <c r="AB140" s="177" t="s">
        <v>5</v>
      </c>
      <c r="AC140" s="177" t="s">
        <v>5</v>
      </c>
      <c r="AD140" s="177" t="str">
        <f t="shared" ref="AD140:AD151" si="102">AH140</f>
        <v>Yes</v>
      </c>
      <c r="AE140" s="177" t="s">
        <v>1</v>
      </c>
      <c r="AF140" s="177" t="s">
        <v>5</v>
      </c>
      <c r="AG140" s="177" t="s">
        <v>1</v>
      </c>
      <c r="AH140" s="177" t="s">
        <v>1</v>
      </c>
      <c r="AI140" s="177" t="s">
        <v>1</v>
      </c>
      <c r="AJ140" s="177" t="s">
        <v>5</v>
      </c>
      <c r="AK140" s="177" t="str">
        <f t="shared" ref="AK140:AK154" si="103">AJ140</f>
        <v>No</v>
      </c>
      <c r="AL140" s="177" t="s">
        <v>1</v>
      </c>
      <c r="AM140" s="177" t="s">
        <v>5</v>
      </c>
      <c r="AN140" s="177" t="s">
        <v>5</v>
      </c>
      <c r="AO140" s="177" t="str">
        <f>AH140</f>
        <v>Yes</v>
      </c>
      <c r="AP140" s="177" t="s">
        <v>1</v>
      </c>
      <c r="AQ140" s="177" t="s">
        <v>1</v>
      </c>
      <c r="AR140" s="177" t="s">
        <v>5</v>
      </c>
      <c r="AS140" s="177" t="s">
        <v>1</v>
      </c>
      <c r="AT140" s="177" t="s">
        <v>5</v>
      </c>
      <c r="AU140" s="177" t="s">
        <v>1</v>
      </c>
      <c r="AV140" s="177" t="s">
        <v>5</v>
      </c>
      <c r="AW140" s="159" t="s">
        <v>1</v>
      </c>
      <c r="AX140" s="160" t="s">
        <v>5</v>
      </c>
      <c r="AY140" s="177" t="s">
        <v>1</v>
      </c>
      <c r="AZ140" s="177" t="s">
        <v>5</v>
      </c>
      <c r="BA140" s="177" t="s">
        <v>1</v>
      </c>
      <c r="BB140" s="159" t="s">
        <v>1</v>
      </c>
      <c r="BC140" s="177" t="s">
        <v>5</v>
      </c>
      <c r="BD140" s="177" t="s">
        <v>5</v>
      </c>
      <c r="BE140" s="177" t="s">
        <v>5</v>
      </c>
      <c r="BF140" s="177" t="s">
        <v>5</v>
      </c>
    </row>
    <row r="141" spans="1:58" ht="15.5" thickTop="1" thickBot="1" x14ac:dyDescent="0.4">
      <c r="A141" s="250"/>
      <c r="B141" s="91" t="s">
        <v>273</v>
      </c>
      <c r="C141" s="94" t="s">
        <v>171</v>
      </c>
      <c r="D141" s="177" t="s">
        <v>1</v>
      </c>
      <c r="E141" s="206" t="s">
        <v>238</v>
      </c>
      <c r="F141" s="177" t="s">
        <v>5</v>
      </c>
      <c r="G141" s="177" t="s">
        <v>5</v>
      </c>
      <c r="H141" s="159" t="s">
        <v>1</v>
      </c>
      <c r="I141" s="160" t="s">
        <v>1</v>
      </c>
      <c r="J141" s="177" t="str">
        <f>IF(api_version=2,"No","No")</f>
        <v>No</v>
      </c>
      <c r="K141" s="159" t="s">
        <v>1</v>
      </c>
      <c r="L141" s="160" t="s">
        <v>5</v>
      </c>
      <c r="M141" s="177" t="s">
        <v>5</v>
      </c>
      <c r="N141" s="159" t="s">
        <v>5</v>
      </c>
      <c r="O141" s="160" t="s">
        <v>5</v>
      </c>
      <c r="P141" s="160" t="s">
        <v>5</v>
      </c>
      <c r="Q141" s="159" t="s">
        <v>5</v>
      </c>
      <c r="R141" s="160" t="s">
        <v>5</v>
      </c>
      <c r="S141" s="159" t="str">
        <f>IF(api_version=2,"Yes","No")</f>
        <v>Yes</v>
      </c>
      <c r="T141" s="160" t="s">
        <v>5</v>
      </c>
      <c r="U141" s="177" t="s">
        <v>1</v>
      </c>
      <c r="V141" s="159" t="s">
        <v>1</v>
      </c>
      <c r="W141" s="177" t="s">
        <v>5</v>
      </c>
      <c r="X141" s="177" t="s">
        <v>5</v>
      </c>
      <c r="Y141" s="177" t="str">
        <f t="shared" ref="Y141:Y142" si="104">IF(api_version=2,"No","No")</f>
        <v>No</v>
      </c>
      <c r="Z141" s="177" t="s">
        <v>1</v>
      </c>
      <c r="AA141" s="177" t="s">
        <v>1</v>
      </c>
      <c r="AB141" s="177" t="s">
        <v>5</v>
      </c>
      <c r="AC141" s="177" t="s">
        <v>5</v>
      </c>
      <c r="AD141" s="177" t="str">
        <f t="shared" si="102"/>
        <v>Yes</v>
      </c>
      <c r="AE141" s="177" t="s">
        <v>5</v>
      </c>
      <c r="AF141" s="177" t="s">
        <v>5</v>
      </c>
      <c r="AG141" s="177" t="str">
        <f t="shared" ref="AG141:AG142" si="105">IF(api_version=2,"No","No")</f>
        <v>No</v>
      </c>
      <c r="AH141" s="177" t="s">
        <v>1</v>
      </c>
      <c r="AI141" s="177" t="s">
        <v>1</v>
      </c>
      <c r="AJ141" s="177" t="s">
        <v>5</v>
      </c>
      <c r="AK141" s="177" t="str">
        <f t="shared" si="103"/>
        <v>No</v>
      </c>
      <c r="AL141" s="177" t="s">
        <v>1</v>
      </c>
      <c r="AM141" s="177" t="s">
        <v>5</v>
      </c>
      <c r="AN141" s="177" t="s">
        <v>5</v>
      </c>
      <c r="AO141" s="177" t="str">
        <f>AH141</f>
        <v>Yes</v>
      </c>
      <c r="AP141" s="177" t="s">
        <v>5</v>
      </c>
      <c r="AQ141" s="177" t="s">
        <v>5</v>
      </c>
      <c r="AR141" s="177" t="s">
        <v>5</v>
      </c>
      <c r="AS141" s="177" t="str">
        <f t="shared" ref="AS141:AT142" si="106">IF(api_version=2,"No","No")</f>
        <v>No</v>
      </c>
      <c r="AT141" s="177" t="str">
        <f t="shared" si="106"/>
        <v>No</v>
      </c>
      <c r="AU141" s="177" t="s">
        <v>5</v>
      </c>
      <c r="AV141" s="177" t="s">
        <v>5</v>
      </c>
      <c r="AW141" s="159" t="s">
        <v>1</v>
      </c>
      <c r="AX141" s="160" t="s">
        <v>5</v>
      </c>
      <c r="AY141" s="177" t="s">
        <v>5</v>
      </c>
      <c r="AZ141" s="177" t="s">
        <v>5</v>
      </c>
      <c r="BA141" s="177" t="s">
        <v>1</v>
      </c>
      <c r="BB141" s="159" t="s">
        <v>5</v>
      </c>
      <c r="BC141" s="177" t="str">
        <f t="shared" ref="BC141:BC142" si="107">IF(api_version=2,"No","No")</f>
        <v>No</v>
      </c>
      <c r="BD141" s="177" t="s">
        <v>5</v>
      </c>
      <c r="BE141" s="177" t="s">
        <v>5</v>
      </c>
      <c r="BF141" s="177" t="s">
        <v>5</v>
      </c>
    </row>
    <row r="142" spans="1:58" ht="15.5" thickTop="1" thickBot="1" x14ac:dyDescent="0.4">
      <c r="A142" s="250"/>
      <c r="B142" s="152" t="str">
        <f>IF(api_version=2,"country","-")</f>
        <v>country</v>
      </c>
      <c r="C142" s="94" t="s">
        <v>171</v>
      </c>
      <c r="D142" s="177" t="s">
        <v>1</v>
      </c>
      <c r="E142" s="206" t="s">
        <v>238</v>
      </c>
      <c r="F142" s="177" t="s">
        <v>5</v>
      </c>
      <c r="G142" s="177" t="s">
        <v>5</v>
      </c>
      <c r="H142" s="166" t="s">
        <v>238</v>
      </c>
      <c r="I142" s="160" t="s">
        <v>5</v>
      </c>
      <c r="J142" s="177" t="s">
        <v>5</v>
      </c>
      <c r="K142" s="159" t="s">
        <v>5</v>
      </c>
      <c r="L142" s="160" t="s">
        <v>5</v>
      </c>
      <c r="M142" s="177" t="s">
        <v>1</v>
      </c>
      <c r="N142" s="159" t="s">
        <v>1</v>
      </c>
      <c r="O142" s="160" t="s">
        <v>1</v>
      </c>
      <c r="P142" s="160" t="s">
        <v>1</v>
      </c>
      <c r="Q142" s="159" t="s">
        <v>5</v>
      </c>
      <c r="R142" s="160" t="s">
        <v>5</v>
      </c>
      <c r="S142" s="159" t="s">
        <v>5</v>
      </c>
      <c r="T142" s="160" t="s">
        <v>5</v>
      </c>
      <c r="U142" s="177" t="s">
        <v>1</v>
      </c>
      <c r="V142" s="159" t="str">
        <f>IF(api_version=2,"Yes","No")</f>
        <v>Yes</v>
      </c>
      <c r="W142" s="177" t="s">
        <v>5</v>
      </c>
      <c r="X142" s="177" t="s">
        <v>1</v>
      </c>
      <c r="Y142" s="177" t="str">
        <f t="shared" si="104"/>
        <v>No</v>
      </c>
      <c r="Z142" s="177" t="s">
        <v>1</v>
      </c>
      <c r="AA142" s="177" t="s">
        <v>1</v>
      </c>
      <c r="AB142" s="177" t="str">
        <f t="shared" ref="AB142" si="108">IF(api_version=2,"No","No")</f>
        <v>No</v>
      </c>
      <c r="AC142" s="177" t="s">
        <v>5</v>
      </c>
      <c r="AD142" s="177" t="str">
        <f t="shared" si="102"/>
        <v>No</v>
      </c>
      <c r="AE142" s="177" t="s">
        <v>5</v>
      </c>
      <c r="AF142" s="177" t="s">
        <v>5</v>
      </c>
      <c r="AG142" s="177" t="str">
        <f t="shared" si="105"/>
        <v>No</v>
      </c>
      <c r="AH142" s="177" t="s">
        <v>5</v>
      </c>
      <c r="AI142" s="177" t="s">
        <v>5</v>
      </c>
      <c r="AJ142" s="177" t="s">
        <v>5</v>
      </c>
      <c r="AK142" s="177" t="str">
        <f t="shared" si="103"/>
        <v>No</v>
      </c>
      <c r="AL142" s="177" t="s">
        <v>1</v>
      </c>
      <c r="AM142" s="177" t="s">
        <v>5</v>
      </c>
      <c r="AN142" s="177" t="str">
        <f t="shared" ref="AN142" si="109">IF(api_version=2,"No","No")</f>
        <v>No</v>
      </c>
      <c r="AO142" s="177" t="str">
        <f>AH142</f>
        <v>No</v>
      </c>
      <c r="AP142" s="177" t="s">
        <v>5</v>
      </c>
      <c r="AQ142" s="177" t="s">
        <v>5</v>
      </c>
      <c r="AR142" s="177" t="s">
        <v>5</v>
      </c>
      <c r="AS142" s="177" t="str">
        <f t="shared" si="106"/>
        <v>No</v>
      </c>
      <c r="AT142" s="177" t="str">
        <f t="shared" si="106"/>
        <v>No</v>
      </c>
      <c r="AU142" s="177" t="s">
        <v>5</v>
      </c>
      <c r="AV142" s="177" t="s">
        <v>5</v>
      </c>
      <c r="AW142" s="159" t="str">
        <f>IF(api_version=2,"Yes","No")</f>
        <v>Yes</v>
      </c>
      <c r="AX142" s="160" t="s">
        <v>5</v>
      </c>
      <c r="AY142" s="177" t="s">
        <v>5</v>
      </c>
      <c r="AZ142" s="177" t="s">
        <v>5</v>
      </c>
      <c r="BA142" s="177" t="s">
        <v>5</v>
      </c>
      <c r="BB142" s="159" t="s">
        <v>1</v>
      </c>
      <c r="BC142" s="177" t="str">
        <f t="shared" si="107"/>
        <v>No</v>
      </c>
      <c r="BD142" s="177" t="s">
        <v>5</v>
      </c>
      <c r="BE142" s="177" t="str">
        <f t="shared" ref="BE142" si="110">IF(api_version=2,"No","No")</f>
        <v>No</v>
      </c>
      <c r="BF142" s="177" t="s">
        <v>5</v>
      </c>
    </row>
    <row r="143" spans="1:58" ht="15.5" thickTop="1" thickBot="1" x14ac:dyDescent="0.4">
      <c r="A143" s="250"/>
      <c r="B143" s="152" t="str">
        <f>IF(api_version=2,"gender","Gender")</f>
        <v>gender</v>
      </c>
      <c r="D143" s="177" t="s">
        <v>1</v>
      </c>
      <c r="E143" s="206" t="s">
        <v>234</v>
      </c>
      <c r="F143" s="166" t="s">
        <v>234</v>
      </c>
      <c r="G143" s="177" t="s">
        <v>1</v>
      </c>
      <c r="H143" s="159" t="s">
        <v>1</v>
      </c>
      <c r="I143" s="160" t="s">
        <v>1</v>
      </c>
      <c r="J143" s="177" t="s">
        <v>1</v>
      </c>
      <c r="K143" s="166" t="s">
        <v>234</v>
      </c>
      <c r="L143" s="164" t="s">
        <v>234</v>
      </c>
      <c r="M143" s="166" t="s">
        <v>234</v>
      </c>
      <c r="N143" s="166" t="s">
        <v>1</v>
      </c>
      <c r="O143" s="160" t="s">
        <v>1</v>
      </c>
      <c r="P143" s="160" t="s">
        <v>1</v>
      </c>
      <c r="Q143" s="159" t="s">
        <v>1</v>
      </c>
      <c r="R143" s="160" t="s">
        <v>5</v>
      </c>
      <c r="S143" s="159" t="s">
        <v>1</v>
      </c>
      <c r="T143" s="164" t="s">
        <v>234</v>
      </c>
      <c r="U143" s="166" t="s">
        <v>234</v>
      </c>
      <c r="V143" s="166" t="s">
        <v>234</v>
      </c>
      <c r="W143" s="166" t="s">
        <v>234</v>
      </c>
      <c r="X143" s="166" t="s">
        <v>234</v>
      </c>
      <c r="Y143" s="166" t="s">
        <v>234</v>
      </c>
      <c r="Z143" s="166" t="s">
        <v>234</v>
      </c>
      <c r="AA143" s="166" t="s">
        <v>234</v>
      </c>
      <c r="AB143" s="166" t="s">
        <v>234</v>
      </c>
      <c r="AC143" s="166" t="s">
        <v>234</v>
      </c>
      <c r="AD143" s="166" t="str">
        <f t="shared" si="102"/>
        <v>No*</v>
      </c>
      <c r="AE143" s="166" t="s">
        <v>234</v>
      </c>
      <c r="AF143" s="166" t="s">
        <v>234</v>
      </c>
      <c r="AG143" s="166" t="s">
        <v>234</v>
      </c>
      <c r="AH143" s="166" t="s">
        <v>234</v>
      </c>
      <c r="AI143" s="166" t="s">
        <v>234</v>
      </c>
      <c r="AJ143" s="177" t="s">
        <v>1</v>
      </c>
      <c r="AK143" s="177" t="str">
        <f t="shared" si="103"/>
        <v>Yes</v>
      </c>
      <c r="AL143" s="177" t="s">
        <v>1</v>
      </c>
      <c r="AM143" s="177" t="s">
        <v>1</v>
      </c>
      <c r="AN143" s="166" t="s">
        <v>234</v>
      </c>
      <c r="AO143" s="166" t="s">
        <v>234</v>
      </c>
      <c r="AP143" s="177" t="s">
        <v>5</v>
      </c>
      <c r="AQ143" s="166" t="s">
        <v>234</v>
      </c>
      <c r="AR143" s="166" t="s">
        <v>234</v>
      </c>
      <c r="AS143" s="166" t="s">
        <v>234</v>
      </c>
      <c r="AT143" s="166" t="s">
        <v>234</v>
      </c>
      <c r="AU143" s="166" t="s">
        <v>234</v>
      </c>
      <c r="AV143" s="166" t="s">
        <v>234</v>
      </c>
      <c r="AW143" s="166" t="s">
        <v>234</v>
      </c>
      <c r="AX143" s="164" t="s">
        <v>234</v>
      </c>
      <c r="AY143" s="206" t="s">
        <v>234</v>
      </c>
      <c r="AZ143" s="166" t="s">
        <v>234</v>
      </c>
      <c r="BA143" s="166" t="s">
        <v>234</v>
      </c>
      <c r="BB143" s="159" t="s">
        <v>1</v>
      </c>
      <c r="BC143" s="166" t="s">
        <v>234</v>
      </c>
      <c r="BD143" s="166" t="s">
        <v>234</v>
      </c>
      <c r="BE143" s="166" t="s">
        <v>234</v>
      </c>
      <c r="BF143" s="206" t="s">
        <v>234</v>
      </c>
    </row>
    <row r="144" spans="1:58" ht="15.5" thickTop="1" thickBot="1" x14ac:dyDescent="0.4">
      <c r="A144" s="250"/>
      <c r="B144" s="152" t="str">
        <f>IF(api_version=2,"placeOBirth","-")</f>
        <v>placeOBirth</v>
      </c>
      <c r="C144" s="94" t="s">
        <v>171</v>
      </c>
      <c r="D144" s="177" t="s">
        <v>5</v>
      </c>
      <c r="E144" s="177" t="s">
        <v>5</v>
      </c>
      <c r="F144" s="177" t="s">
        <v>5</v>
      </c>
      <c r="G144" s="177" t="s">
        <v>1</v>
      </c>
      <c r="H144" s="159" t="s">
        <v>5</v>
      </c>
      <c r="I144" s="160" t="s">
        <v>5</v>
      </c>
      <c r="J144" s="177" t="str">
        <f>IF(api_version=2,"Yes","No")</f>
        <v>Yes</v>
      </c>
      <c r="K144" s="159" t="s">
        <v>5</v>
      </c>
      <c r="L144" s="160" t="s">
        <v>5</v>
      </c>
      <c r="M144" s="177" t="s">
        <v>5</v>
      </c>
      <c r="N144" s="159" t="s">
        <v>5</v>
      </c>
      <c r="O144" s="160" t="s">
        <v>5</v>
      </c>
      <c r="P144" s="160" t="s">
        <v>5</v>
      </c>
      <c r="Q144" s="159" t="s">
        <v>5</v>
      </c>
      <c r="R144" s="160" t="s">
        <v>5</v>
      </c>
      <c r="S144" s="159" t="s">
        <v>5</v>
      </c>
      <c r="T144" s="160" t="s">
        <v>5</v>
      </c>
      <c r="U144" s="177" t="s">
        <v>5</v>
      </c>
      <c r="V144" s="159" t="str">
        <f>IF(api_version=2,"No","No")</f>
        <v>No</v>
      </c>
      <c r="W144" s="177" t="s">
        <v>5</v>
      </c>
      <c r="X144" s="177" t="s">
        <v>5</v>
      </c>
      <c r="Y144" s="177" t="str">
        <f t="shared" ref="Y144:Y145" si="111">IF(api_version=2,"No","No")</f>
        <v>No</v>
      </c>
      <c r="Z144" s="177" t="s">
        <v>5</v>
      </c>
      <c r="AA144" s="177" t="s">
        <v>5</v>
      </c>
      <c r="AB144" s="177" t="str">
        <f t="shared" ref="AB144:AB146" si="112">IF(api_version=2,"No","No")</f>
        <v>No</v>
      </c>
      <c r="AC144" s="177" t="s">
        <v>5</v>
      </c>
      <c r="AD144" s="177" t="str">
        <f t="shared" si="102"/>
        <v>No</v>
      </c>
      <c r="AE144" s="177" t="s">
        <v>5</v>
      </c>
      <c r="AF144" s="177" t="s">
        <v>5</v>
      </c>
      <c r="AG144" s="177" t="str">
        <f t="shared" ref="AG144:AG146" si="113">IF(api_version=2,"No","No")</f>
        <v>No</v>
      </c>
      <c r="AH144" s="177" t="s">
        <v>5</v>
      </c>
      <c r="AI144" s="177" t="s">
        <v>5</v>
      </c>
      <c r="AJ144" s="177" t="s">
        <v>5</v>
      </c>
      <c r="AK144" s="177" t="str">
        <f t="shared" si="103"/>
        <v>No</v>
      </c>
      <c r="AL144" s="177" t="s">
        <v>5</v>
      </c>
      <c r="AM144" s="177" t="str">
        <f t="shared" ref="AM144:AN148" si="114">IF(api_version=2,"No","No")</f>
        <v>No</v>
      </c>
      <c r="AN144" s="177" t="str">
        <f t="shared" si="114"/>
        <v>No</v>
      </c>
      <c r="AO144" s="177" t="str">
        <f t="shared" ref="AO144:AO149" si="115">AH144</f>
        <v>No</v>
      </c>
      <c r="AP144" s="177" t="s">
        <v>5</v>
      </c>
      <c r="AQ144" s="177" t="s">
        <v>5</v>
      </c>
      <c r="AR144" s="177" t="s">
        <v>5</v>
      </c>
      <c r="AS144" s="177" t="str">
        <f t="shared" ref="AS144:AT148" si="116">IF(api_version=2,"No","No")</f>
        <v>No</v>
      </c>
      <c r="AT144" s="177" t="str">
        <f t="shared" si="116"/>
        <v>No</v>
      </c>
      <c r="AU144" s="177" t="s">
        <v>5</v>
      </c>
      <c r="AV144" s="177" t="str">
        <f t="shared" ref="AV144:AV149" si="117">IF(api_version=2,"No","No")</f>
        <v>No</v>
      </c>
      <c r="AW144" s="159" t="str">
        <f>IF(api_version=2,"Yes","No")</f>
        <v>Yes</v>
      </c>
      <c r="AX144" s="160" t="s">
        <v>5</v>
      </c>
      <c r="AY144" s="177" t="s">
        <v>5</v>
      </c>
      <c r="AZ144" s="177" t="s">
        <v>5</v>
      </c>
      <c r="BA144" s="177" t="s">
        <v>5</v>
      </c>
      <c r="BB144" s="159" t="s">
        <v>5</v>
      </c>
      <c r="BC144" s="177" t="str">
        <f t="shared" ref="BC144:BC148" si="118">IF(api_version=2,"No","No")</f>
        <v>No</v>
      </c>
      <c r="BD144" s="177" t="s">
        <v>5</v>
      </c>
      <c r="BE144" s="177" t="str">
        <f t="shared" ref="BE144:BE148" si="119">IF(api_version=2,"No","No")</f>
        <v>No</v>
      </c>
      <c r="BF144" s="177" t="s">
        <v>5</v>
      </c>
    </row>
    <row r="145" spans="1:58" ht="15.5" thickTop="1" thickBot="1" x14ac:dyDescent="0.4">
      <c r="A145" s="250"/>
      <c r="B145" s="152" t="str">
        <f>IF(api_version=2,"nationality","-")</f>
        <v>nationality</v>
      </c>
      <c r="C145" s="94" t="s">
        <v>171</v>
      </c>
      <c r="D145" s="177" t="s">
        <v>5</v>
      </c>
      <c r="E145" s="177" t="s">
        <v>5</v>
      </c>
      <c r="F145" s="177" t="s">
        <v>5</v>
      </c>
      <c r="G145" s="206" t="s">
        <v>234</v>
      </c>
      <c r="H145" s="159" t="s">
        <v>5</v>
      </c>
      <c r="I145" s="160" t="s">
        <v>5</v>
      </c>
      <c r="J145" s="177" t="str">
        <f>IF(api_version=2,"Yes","No")</f>
        <v>Yes</v>
      </c>
      <c r="K145" s="159" t="s">
        <v>5</v>
      </c>
      <c r="L145" s="160" t="s">
        <v>5</v>
      </c>
      <c r="M145" s="177" t="s">
        <v>5</v>
      </c>
      <c r="N145" s="159" t="s">
        <v>5</v>
      </c>
      <c r="O145" s="160" t="s">
        <v>5</v>
      </c>
      <c r="P145" s="160" t="s">
        <v>5</v>
      </c>
      <c r="Q145" s="159" t="s">
        <v>5</v>
      </c>
      <c r="R145" s="160" t="s">
        <v>5</v>
      </c>
      <c r="S145" s="159" t="s">
        <v>1</v>
      </c>
      <c r="T145" s="160" t="s">
        <v>5</v>
      </c>
      <c r="U145" s="177" t="s">
        <v>5</v>
      </c>
      <c r="V145" s="159" t="str">
        <f>IF(api_version=2,"Yes","No")</f>
        <v>Yes</v>
      </c>
      <c r="W145" s="177" t="s">
        <v>5</v>
      </c>
      <c r="X145" s="177" t="s">
        <v>5</v>
      </c>
      <c r="Y145" s="177" t="str">
        <f t="shared" si="111"/>
        <v>No</v>
      </c>
      <c r="Z145" s="177" t="s">
        <v>5</v>
      </c>
      <c r="AA145" s="177" t="s">
        <v>5</v>
      </c>
      <c r="AB145" s="177" t="str">
        <f t="shared" si="112"/>
        <v>No</v>
      </c>
      <c r="AC145" s="177" t="s">
        <v>5</v>
      </c>
      <c r="AD145" s="177" t="str">
        <f t="shared" si="102"/>
        <v>No</v>
      </c>
      <c r="AE145" s="177" t="s">
        <v>5</v>
      </c>
      <c r="AF145" s="177" t="s">
        <v>5</v>
      </c>
      <c r="AG145" s="177" t="str">
        <f t="shared" si="113"/>
        <v>No</v>
      </c>
      <c r="AH145" s="177" t="s">
        <v>5</v>
      </c>
      <c r="AI145" s="177" t="s">
        <v>5</v>
      </c>
      <c r="AJ145" s="177" t="s">
        <v>5</v>
      </c>
      <c r="AK145" s="177" t="str">
        <f t="shared" si="103"/>
        <v>No</v>
      </c>
      <c r="AL145" s="177" t="s">
        <v>1</v>
      </c>
      <c r="AM145" s="177" t="str">
        <f t="shared" si="114"/>
        <v>No</v>
      </c>
      <c r="AN145" s="177" t="str">
        <f t="shared" si="114"/>
        <v>No</v>
      </c>
      <c r="AO145" s="177" t="str">
        <f t="shared" si="115"/>
        <v>No</v>
      </c>
      <c r="AP145" s="177" t="s">
        <v>5</v>
      </c>
      <c r="AQ145" s="177" t="s">
        <v>1</v>
      </c>
      <c r="AR145" s="177" t="s">
        <v>5</v>
      </c>
      <c r="AS145" s="177" t="str">
        <f t="shared" si="116"/>
        <v>No</v>
      </c>
      <c r="AT145" s="177" t="str">
        <f t="shared" si="116"/>
        <v>No</v>
      </c>
      <c r="AU145" s="177" t="s">
        <v>5</v>
      </c>
      <c r="AV145" s="177" t="str">
        <f t="shared" si="117"/>
        <v>No</v>
      </c>
      <c r="AW145" s="159" t="s">
        <v>5</v>
      </c>
      <c r="AX145" s="160" t="s">
        <v>5</v>
      </c>
      <c r="AY145" s="177" t="s">
        <v>5</v>
      </c>
      <c r="AZ145" s="177" t="s">
        <v>5</v>
      </c>
      <c r="BA145" s="177" t="s">
        <v>5</v>
      </c>
      <c r="BB145" s="159" t="s">
        <v>5</v>
      </c>
      <c r="BC145" s="177" t="str">
        <f t="shared" si="118"/>
        <v>No</v>
      </c>
      <c r="BD145" s="177" t="s">
        <v>5</v>
      </c>
      <c r="BE145" s="177" t="str">
        <f t="shared" si="119"/>
        <v>No</v>
      </c>
      <c r="BF145" s="177" t="s">
        <v>5</v>
      </c>
    </row>
    <row r="146" spans="1:58" ht="15.5" thickTop="1" thickBot="1" x14ac:dyDescent="0.4">
      <c r="A146" s="250"/>
      <c r="B146" s="152" t="str">
        <f>IF(api_version=2,"countryOfResidence","-")</f>
        <v>countryOfResidence</v>
      </c>
      <c r="C146" s="94" t="s">
        <v>171</v>
      </c>
      <c r="D146" s="177" t="s">
        <v>5</v>
      </c>
      <c r="E146" s="177" t="s">
        <v>5</v>
      </c>
      <c r="F146" s="177" t="s">
        <v>5</v>
      </c>
      <c r="G146" s="177" t="s">
        <v>5</v>
      </c>
      <c r="H146" s="159" t="s">
        <v>5</v>
      </c>
      <c r="I146" s="160" t="s">
        <v>5</v>
      </c>
      <c r="J146" s="177" t="str">
        <f>IF(api_version=2,"Yes","No")</f>
        <v>Yes</v>
      </c>
      <c r="K146" s="159" t="s">
        <v>5</v>
      </c>
      <c r="L146" s="160" t="s">
        <v>5</v>
      </c>
      <c r="M146" s="177" t="s">
        <v>5</v>
      </c>
      <c r="N146" s="159" t="s">
        <v>5</v>
      </c>
      <c r="O146" s="160" t="s">
        <v>5</v>
      </c>
      <c r="P146" s="160" t="s">
        <v>5</v>
      </c>
      <c r="Q146" s="159" t="s">
        <v>5</v>
      </c>
      <c r="R146" s="160" t="s">
        <v>5</v>
      </c>
      <c r="S146" s="159" t="s">
        <v>5</v>
      </c>
      <c r="T146" s="160" t="s">
        <v>5</v>
      </c>
      <c r="U146" s="177" t="s">
        <v>5</v>
      </c>
      <c r="V146" s="159" t="str">
        <f>IF(api_version=2,"No","No")</f>
        <v>No</v>
      </c>
      <c r="W146" s="177" t="s">
        <v>5</v>
      </c>
      <c r="X146" s="177" t="s">
        <v>5</v>
      </c>
      <c r="Y146" s="177" t="str">
        <f t="shared" ref="Y146" si="120">IF(api_version=2,"No","No")</f>
        <v>No</v>
      </c>
      <c r="Z146" s="177" t="s">
        <v>5</v>
      </c>
      <c r="AA146" s="177" t="s">
        <v>5</v>
      </c>
      <c r="AB146" s="177" t="str">
        <f t="shared" si="112"/>
        <v>No</v>
      </c>
      <c r="AC146" s="177" t="s">
        <v>5</v>
      </c>
      <c r="AD146" s="177" t="str">
        <f t="shared" si="102"/>
        <v>No</v>
      </c>
      <c r="AE146" s="177" t="s">
        <v>5</v>
      </c>
      <c r="AF146" s="177" t="s">
        <v>5</v>
      </c>
      <c r="AG146" s="177" t="str">
        <f t="shared" si="113"/>
        <v>No</v>
      </c>
      <c r="AH146" s="177" t="s">
        <v>5</v>
      </c>
      <c r="AI146" s="177" t="s">
        <v>5</v>
      </c>
      <c r="AJ146" s="177" t="s">
        <v>5</v>
      </c>
      <c r="AK146" s="177" t="str">
        <f t="shared" si="103"/>
        <v>No</v>
      </c>
      <c r="AL146" s="177" t="s">
        <v>5</v>
      </c>
      <c r="AM146" s="177" t="str">
        <f t="shared" si="114"/>
        <v>No</v>
      </c>
      <c r="AN146" s="177" t="str">
        <f t="shared" si="114"/>
        <v>No</v>
      </c>
      <c r="AO146" s="177" t="str">
        <f t="shared" si="115"/>
        <v>No</v>
      </c>
      <c r="AP146" s="177" t="s">
        <v>5</v>
      </c>
      <c r="AQ146" s="177" t="s">
        <v>5</v>
      </c>
      <c r="AR146" s="177" t="s">
        <v>5</v>
      </c>
      <c r="AS146" s="177" t="str">
        <f t="shared" si="116"/>
        <v>No</v>
      </c>
      <c r="AT146" s="177" t="str">
        <f t="shared" si="116"/>
        <v>No</v>
      </c>
      <c r="AU146" s="177" t="s">
        <v>5</v>
      </c>
      <c r="AV146" s="177" t="str">
        <f t="shared" si="117"/>
        <v>No</v>
      </c>
      <c r="AW146" s="159" t="s">
        <v>5</v>
      </c>
      <c r="AX146" s="160" t="s">
        <v>5</v>
      </c>
      <c r="AY146" s="177" t="s">
        <v>5</v>
      </c>
      <c r="AZ146" s="177" t="s">
        <v>5</v>
      </c>
      <c r="BA146" s="177" t="s">
        <v>5</v>
      </c>
      <c r="BB146" s="159" t="s">
        <v>5</v>
      </c>
      <c r="BC146" s="177" t="str">
        <f t="shared" si="118"/>
        <v>No</v>
      </c>
      <c r="BD146" s="177" t="s">
        <v>5</v>
      </c>
      <c r="BE146" s="177" t="str">
        <f t="shared" si="119"/>
        <v>No</v>
      </c>
      <c r="BF146" s="177" t="s">
        <v>5</v>
      </c>
    </row>
    <row r="147" spans="1:58" ht="15.5" thickTop="1" thickBot="1" x14ac:dyDescent="0.4">
      <c r="A147" s="250"/>
      <c r="B147" s="152" t="str">
        <f>IF(api_version=2,"directorType","-")</f>
        <v>directorType</v>
      </c>
      <c r="C147" s="94" t="s">
        <v>171</v>
      </c>
      <c r="D147" s="206" t="s">
        <v>234</v>
      </c>
      <c r="E147" s="159" t="str">
        <f>IF(api_version=2,"Yes","No")</f>
        <v>Yes</v>
      </c>
      <c r="F147" s="206" t="s">
        <v>234</v>
      </c>
      <c r="G147" s="177" t="s">
        <v>1</v>
      </c>
      <c r="H147" s="166" t="s">
        <v>234</v>
      </c>
      <c r="I147" s="164" t="s">
        <v>234</v>
      </c>
      <c r="J147" s="177" t="str">
        <f>IF(api_version=2,"Yes","No")</f>
        <v>Yes</v>
      </c>
      <c r="K147" s="159" t="s">
        <v>1</v>
      </c>
      <c r="L147" s="160" t="str">
        <f>IF(api_version=2,"Yes","No")</f>
        <v>Yes</v>
      </c>
      <c r="M147" s="177" t="s">
        <v>1</v>
      </c>
      <c r="N147" s="159" t="s">
        <v>1</v>
      </c>
      <c r="O147" s="160" t="s">
        <v>1</v>
      </c>
      <c r="P147" s="160" t="s">
        <v>1</v>
      </c>
      <c r="Q147" s="166" t="s">
        <v>234</v>
      </c>
      <c r="R147" s="164" t="s">
        <v>234</v>
      </c>
      <c r="S147" s="159" t="str">
        <f>IF(api_version=2,"Yes","No")</f>
        <v>Yes</v>
      </c>
      <c r="T147" s="164" t="s">
        <v>234</v>
      </c>
      <c r="U147" s="164" t="s">
        <v>234</v>
      </c>
      <c r="V147" s="160" t="str">
        <f>IF(api_version=2,"Yes","No")</f>
        <v>Yes</v>
      </c>
      <c r="W147" s="206" t="s">
        <v>234</v>
      </c>
      <c r="X147" s="206" t="s">
        <v>234</v>
      </c>
      <c r="Y147" s="206" t="s">
        <v>234</v>
      </c>
      <c r="Z147" s="166" t="s">
        <v>234</v>
      </c>
      <c r="AA147" s="166" t="s">
        <v>234</v>
      </c>
      <c r="AB147" s="166" t="s">
        <v>234</v>
      </c>
      <c r="AC147" s="206" t="s">
        <v>234</v>
      </c>
      <c r="AD147" s="206" t="str">
        <f t="shared" si="102"/>
        <v>No*</v>
      </c>
      <c r="AE147" s="166" t="s">
        <v>234</v>
      </c>
      <c r="AF147" s="206" t="s">
        <v>234</v>
      </c>
      <c r="AG147" s="206" t="s">
        <v>234</v>
      </c>
      <c r="AH147" s="206" t="s">
        <v>234</v>
      </c>
      <c r="AI147" s="206" t="s">
        <v>234</v>
      </c>
      <c r="AJ147" s="206" t="s">
        <v>234</v>
      </c>
      <c r="AK147" s="206" t="s">
        <v>234</v>
      </c>
      <c r="AL147" s="177" t="s">
        <v>1</v>
      </c>
      <c r="AM147" s="159" t="str">
        <f>IF(api_version=1,"No","Yes")</f>
        <v>Yes</v>
      </c>
      <c r="AN147" s="177" t="s">
        <v>1</v>
      </c>
      <c r="AO147" s="206" t="s">
        <v>234</v>
      </c>
      <c r="AP147" s="177" t="s">
        <v>5</v>
      </c>
      <c r="AQ147" s="166" t="s">
        <v>234</v>
      </c>
      <c r="AR147" s="206" t="s">
        <v>234</v>
      </c>
      <c r="AS147" s="177" t="str">
        <f t="shared" si="116"/>
        <v>No</v>
      </c>
      <c r="AT147" s="177" t="str">
        <f t="shared" si="116"/>
        <v>No</v>
      </c>
      <c r="AU147" s="206" t="s">
        <v>234</v>
      </c>
      <c r="AV147" s="206" t="s">
        <v>234</v>
      </c>
      <c r="AW147" s="159" t="str">
        <f>IF(api_version=2,"Yes","No")</f>
        <v>Yes</v>
      </c>
      <c r="AX147" s="206" t="s">
        <v>234</v>
      </c>
      <c r="AY147" s="206" t="s">
        <v>234</v>
      </c>
      <c r="AZ147" s="206" t="s">
        <v>234</v>
      </c>
      <c r="BA147" s="206" t="s">
        <v>234</v>
      </c>
      <c r="BB147" s="159" t="s">
        <v>1</v>
      </c>
      <c r="BC147" s="177" t="str">
        <f t="shared" si="118"/>
        <v>No</v>
      </c>
      <c r="BD147" s="206" t="s">
        <v>234</v>
      </c>
      <c r="BE147" s="177" t="str">
        <f t="shared" si="119"/>
        <v>No</v>
      </c>
      <c r="BF147" s="206" t="s">
        <v>234</v>
      </c>
    </row>
    <row r="148" spans="1:58" ht="15.5" thickTop="1" thickBot="1" x14ac:dyDescent="0.4">
      <c r="A148" s="250"/>
      <c r="B148" s="152" t="str">
        <f>IF(api_version=2,"hasNegativeInfo","-")</f>
        <v>hasNegativeInfo</v>
      </c>
      <c r="C148" s="94" t="s">
        <v>171</v>
      </c>
      <c r="D148" s="177" t="s">
        <v>120</v>
      </c>
      <c r="E148" s="177" t="s">
        <v>5</v>
      </c>
      <c r="F148" s="177" t="s">
        <v>5</v>
      </c>
      <c r="G148" s="177" t="s">
        <v>5</v>
      </c>
      <c r="H148" s="159" t="s">
        <v>5</v>
      </c>
      <c r="I148" s="160" t="s">
        <v>5</v>
      </c>
      <c r="J148" s="177" t="str">
        <f>IF(api_version=2,"No","No")</f>
        <v>No</v>
      </c>
      <c r="K148" s="159" t="s">
        <v>5</v>
      </c>
      <c r="L148" s="160" t="s">
        <v>5</v>
      </c>
      <c r="M148" s="177" t="s">
        <v>5</v>
      </c>
      <c r="N148" s="159" t="s">
        <v>5</v>
      </c>
      <c r="O148" s="160" t="s">
        <v>5</v>
      </c>
      <c r="P148" s="160" t="s">
        <v>5</v>
      </c>
      <c r="Q148" s="159" t="s">
        <v>5</v>
      </c>
      <c r="R148" s="160" t="s">
        <v>5</v>
      </c>
      <c r="S148" s="159" t="s">
        <v>5</v>
      </c>
      <c r="T148" s="160" t="s">
        <v>5</v>
      </c>
      <c r="U148" s="177" t="s">
        <v>5</v>
      </c>
      <c r="V148" s="159" t="str">
        <f>IF(api_version=2,"No","No")</f>
        <v>No</v>
      </c>
      <c r="W148" s="177" t="s">
        <v>5</v>
      </c>
      <c r="X148" s="177" t="s">
        <v>5</v>
      </c>
      <c r="Y148" s="177" t="str">
        <f t="shared" ref="Y148" si="121">IF(api_version=2,"No","No")</f>
        <v>No</v>
      </c>
      <c r="Z148" s="177" t="s">
        <v>5</v>
      </c>
      <c r="AA148" s="177" t="s">
        <v>5</v>
      </c>
      <c r="AB148" s="177" t="str">
        <f t="shared" ref="AB148" si="122">IF(api_version=2,"No","No")</f>
        <v>No</v>
      </c>
      <c r="AC148" s="177" t="s">
        <v>5</v>
      </c>
      <c r="AD148" s="177" t="str">
        <f t="shared" si="102"/>
        <v>No</v>
      </c>
      <c r="AE148" s="177" t="s">
        <v>5</v>
      </c>
      <c r="AF148" s="177" t="s">
        <v>5</v>
      </c>
      <c r="AG148" s="177" t="str">
        <f t="shared" ref="AG148" si="123">IF(api_version=2,"No","No")</f>
        <v>No</v>
      </c>
      <c r="AH148" s="177" t="s">
        <v>5</v>
      </c>
      <c r="AI148" s="177" t="s">
        <v>5</v>
      </c>
      <c r="AJ148" s="177" t="s">
        <v>5</v>
      </c>
      <c r="AK148" s="177" t="str">
        <f t="shared" si="103"/>
        <v>No</v>
      </c>
      <c r="AL148" s="177" t="s">
        <v>5</v>
      </c>
      <c r="AM148" s="177" t="str">
        <f t="shared" ref="AM148" si="124">IF(api_version=2,"No","No")</f>
        <v>No</v>
      </c>
      <c r="AN148" s="177" t="str">
        <f t="shared" si="114"/>
        <v>No</v>
      </c>
      <c r="AO148" s="177" t="str">
        <f t="shared" si="115"/>
        <v>No</v>
      </c>
      <c r="AP148" s="177" t="s">
        <v>5</v>
      </c>
      <c r="AQ148" s="177" t="s">
        <v>5</v>
      </c>
      <c r="AR148" s="177" t="s">
        <v>5</v>
      </c>
      <c r="AS148" s="177" t="str">
        <f t="shared" si="116"/>
        <v>No</v>
      </c>
      <c r="AT148" s="177" t="str">
        <f t="shared" si="116"/>
        <v>No</v>
      </c>
      <c r="AU148" s="177" t="s">
        <v>5</v>
      </c>
      <c r="AV148" s="177" t="str">
        <f t="shared" si="117"/>
        <v>No</v>
      </c>
      <c r="AW148" s="159" t="str">
        <f>IF(api_version=2,"Yes","No")</f>
        <v>Yes</v>
      </c>
      <c r="AX148" s="160" t="s">
        <v>5</v>
      </c>
      <c r="AY148" s="177" t="s">
        <v>5</v>
      </c>
      <c r="AZ148" s="177" t="s">
        <v>5</v>
      </c>
      <c r="BA148" s="177" t="s">
        <v>5</v>
      </c>
      <c r="BB148" s="159" t="s">
        <v>5</v>
      </c>
      <c r="BC148" s="177" t="str">
        <f t="shared" si="118"/>
        <v>No</v>
      </c>
      <c r="BD148" s="177" t="s">
        <v>5</v>
      </c>
      <c r="BE148" s="177" t="str">
        <f t="shared" si="119"/>
        <v>No</v>
      </c>
      <c r="BF148" s="177" t="s">
        <v>5</v>
      </c>
    </row>
    <row r="149" spans="1:58" ht="15.5" thickTop="1" thickBot="1" x14ac:dyDescent="0.4">
      <c r="A149" s="250"/>
      <c r="B149" s="152" t="str">
        <f>IF(api_version=2,"dateOfBirth","DateOfBirth")</f>
        <v>dateOfBirth</v>
      </c>
      <c r="D149" s="177" t="s">
        <v>1</v>
      </c>
      <c r="E149" s="177" t="s">
        <v>1</v>
      </c>
      <c r="F149" s="177" t="s">
        <v>5</v>
      </c>
      <c r="G149" s="177" t="s">
        <v>1</v>
      </c>
      <c r="H149" s="159" t="s">
        <v>1</v>
      </c>
      <c r="I149" s="160" t="s">
        <v>1</v>
      </c>
      <c r="J149" s="177" t="s">
        <v>1</v>
      </c>
      <c r="K149" s="159" t="s">
        <v>1</v>
      </c>
      <c r="L149" s="160" t="str">
        <f>IF(api_version=2,"Yes","No")</f>
        <v>Yes</v>
      </c>
      <c r="M149" s="177" t="s">
        <v>5</v>
      </c>
      <c r="N149" s="159" t="s">
        <v>1</v>
      </c>
      <c r="O149" s="160" t="s">
        <v>1</v>
      </c>
      <c r="P149" s="160" t="s">
        <v>1</v>
      </c>
      <c r="Q149" s="159" t="s">
        <v>1</v>
      </c>
      <c r="R149" s="160" t="s">
        <v>5</v>
      </c>
      <c r="S149" s="166" t="s">
        <v>238</v>
      </c>
      <c r="T149" s="160" t="s">
        <v>5</v>
      </c>
      <c r="U149" s="177" t="s">
        <v>1</v>
      </c>
      <c r="V149" s="159" t="str">
        <f>IF(api_version=2,"Yes","No")</f>
        <v>Yes</v>
      </c>
      <c r="W149" s="177" t="s">
        <v>5</v>
      </c>
      <c r="X149" s="177" t="s">
        <v>5</v>
      </c>
      <c r="Y149" s="177" t="s">
        <v>5</v>
      </c>
      <c r="Z149" s="177" t="s">
        <v>5</v>
      </c>
      <c r="AA149" s="177" t="s">
        <v>5</v>
      </c>
      <c r="AB149" s="177" t="s">
        <v>5</v>
      </c>
      <c r="AC149" s="177" t="s">
        <v>5</v>
      </c>
      <c r="AD149" s="177" t="str">
        <f t="shared" si="102"/>
        <v>No</v>
      </c>
      <c r="AE149" s="177" t="s">
        <v>5</v>
      </c>
      <c r="AF149" s="177" t="s">
        <v>5</v>
      </c>
      <c r="AG149" s="206" t="s">
        <v>238</v>
      </c>
      <c r="AH149" s="177" t="s">
        <v>5</v>
      </c>
      <c r="AI149" s="177" t="s">
        <v>5</v>
      </c>
      <c r="AJ149" s="177" t="s">
        <v>5</v>
      </c>
      <c r="AK149" s="177" t="str">
        <f t="shared" si="103"/>
        <v>No</v>
      </c>
      <c r="AL149" s="177" t="s">
        <v>1</v>
      </c>
      <c r="AM149" s="177" t="s">
        <v>5</v>
      </c>
      <c r="AN149" s="177" t="s">
        <v>5</v>
      </c>
      <c r="AO149" s="177" t="str">
        <f t="shared" si="115"/>
        <v>No</v>
      </c>
      <c r="AP149" s="177" t="s">
        <v>5</v>
      </c>
      <c r="AQ149" s="177" t="s">
        <v>5</v>
      </c>
      <c r="AR149" s="177" t="s">
        <v>1</v>
      </c>
      <c r="AS149" s="177" t="s">
        <v>5</v>
      </c>
      <c r="AT149" s="177" t="s">
        <v>5</v>
      </c>
      <c r="AU149" s="177" t="s">
        <v>1</v>
      </c>
      <c r="AV149" s="177" t="str">
        <f t="shared" si="117"/>
        <v>No</v>
      </c>
      <c r="AW149" s="159" t="s">
        <v>1</v>
      </c>
      <c r="AX149" s="160" t="s">
        <v>5</v>
      </c>
      <c r="AY149" s="177" t="s">
        <v>5</v>
      </c>
      <c r="AZ149" s="177" t="s">
        <v>5</v>
      </c>
      <c r="BA149" s="177" t="s">
        <v>5</v>
      </c>
      <c r="BB149" s="159" t="s">
        <v>1</v>
      </c>
      <c r="BC149" s="177" t="s">
        <v>5</v>
      </c>
      <c r="BD149" s="177" t="s">
        <v>5</v>
      </c>
      <c r="BE149" s="177" t="s">
        <v>5</v>
      </c>
      <c r="BF149" s="177" t="s">
        <v>5</v>
      </c>
    </row>
    <row r="150" spans="1:58" ht="15.5" thickTop="1" thickBot="1" x14ac:dyDescent="0.4">
      <c r="A150" s="250"/>
      <c r="B150" s="153" t="str">
        <f>IF(api_version=2,"signingAuthority (boolean)","-")</f>
        <v>signingAuthority (boolean)</v>
      </c>
      <c r="C150" s="94" t="s">
        <v>171</v>
      </c>
      <c r="D150" s="177" t="str">
        <f t="shared" ref="D150:N150" si="125">IF(api_version=2,"No","No")</f>
        <v>No</v>
      </c>
      <c r="E150" s="177" t="str">
        <f t="shared" si="125"/>
        <v>No</v>
      </c>
      <c r="F150" s="177" t="str">
        <f t="shared" si="125"/>
        <v>No</v>
      </c>
      <c r="G150" s="177" t="str">
        <f t="shared" si="125"/>
        <v>No</v>
      </c>
      <c r="H150" s="159" t="str">
        <f t="shared" si="125"/>
        <v>No</v>
      </c>
      <c r="I150" s="160" t="str">
        <f t="shared" si="125"/>
        <v>No</v>
      </c>
      <c r="J150" s="177" t="str">
        <f t="shared" si="125"/>
        <v>No</v>
      </c>
      <c r="K150" s="159" t="str">
        <f t="shared" si="125"/>
        <v>No</v>
      </c>
      <c r="L150" s="160" t="str">
        <f t="shared" si="125"/>
        <v>No</v>
      </c>
      <c r="M150" s="177" t="str">
        <f t="shared" si="125"/>
        <v>No</v>
      </c>
      <c r="N150" s="159" t="str">
        <f t="shared" si="125"/>
        <v>No</v>
      </c>
      <c r="O150" s="160" t="s">
        <v>5</v>
      </c>
      <c r="P150" s="160" t="s">
        <v>5</v>
      </c>
      <c r="Q150" s="159" t="str">
        <f t="shared" ref="Q150:T150" si="126">IF(api_version=2,"No","No")</f>
        <v>No</v>
      </c>
      <c r="R150" s="160" t="str">
        <f t="shared" si="126"/>
        <v>No</v>
      </c>
      <c r="S150" s="177" t="str">
        <f t="shared" si="126"/>
        <v>No</v>
      </c>
      <c r="T150" s="177" t="str">
        <f t="shared" si="126"/>
        <v>No</v>
      </c>
      <c r="U150" s="177" t="str">
        <f>IF(api_version=2,"Yes","No")</f>
        <v>Yes</v>
      </c>
      <c r="V150" s="177" t="str">
        <f t="shared" ref="V150:BF150" si="127">IF(api_version=2,"No","No")</f>
        <v>No</v>
      </c>
      <c r="W150" s="177" t="str">
        <f t="shared" si="127"/>
        <v>No</v>
      </c>
      <c r="X150" s="177" t="str">
        <f t="shared" si="127"/>
        <v>No</v>
      </c>
      <c r="Y150" s="177" t="str">
        <f t="shared" si="127"/>
        <v>No</v>
      </c>
      <c r="Z150" s="177" t="str">
        <f t="shared" si="127"/>
        <v>No</v>
      </c>
      <c r="AA150" s="177" t="str">
        <f t="shared" si="127"/>
        <v>No</v>
      </c>
      <c r="AB150" s="177" t="str">
        <f t="shared" si="127"/>
        <v>No</v>
      </c>
      <c r="AC150" s="177" t="str">
        <f t="shared" si="127"/>
        <v>No</v>
      </c>
      <c r="AD150" s="177" t="str">
        <f t="shared" si="102"/>
        <v>No</v>
      </c>
      <c r="AE150" s="177" t="str">
        <f t="shared" si="127"/>
        <v>No</v>
      </c>
      <c r="AF150" s="177" t="str">
        <f t="shared" si="127"/>
        <v>No</v>
      </c>
      <c r="AG150" s="177" t="str">
        <f t="shared" si="127"/>
        <v>No</v>
      </c>
      <c r="AH150" s="177" t="str">
        <f t="shared" si="127"/>
        <v>No</v>
      </c>
      <c r="AI150" s="177" t="str">
        <f t="shared" si="127"/>
        <v>No</v>
      </c>
      <c r="AJ150" s="177" t="str">
        <f t="shared" si="127"/>
        <v>No</v>
      </c>
      <c r="AK150" s="177" t="str">
        <f t="shared" si="127"/>
        <v>No</v>
      </c>
      <c r="AL150" s="177" t="str">
        <f t="shared" si="127"/>
        <v>No</v>
      </c>
      <c r="AM150" s="177" t="str">
        <f t="shared" si="127"/>
        <v>No</v>
      </c>
      <c r="AN150" s="177" t="str">
        <f t="shared" si="127"/>
        <v>No</v>
      </c>
      <c r="AO150" s="177" t="str">
        <f t="shared" si="127"/>
        <v>No</v>
      </c>
      <c r="AP150" s="177" t="str">
        <f t="shared" si="127"/>
        <v>No</v>
      </c>
      <c r="AQ150" s="177" t="str">
        <f t="shared" si="127"/>
        <v>No</v>
      </c>
      <c r="AR150" s="177" t="str">
        <f t="shared" si="127"/>
        <v>No</v>
      </c>
      <c r="AS150" s="177" t="str">
        <f t="shared" si="127"/>
        <v>No</v>
      </c>
      <c r="AT150" s="177" t="str">
        <f t="shared" si="127"/>
        <v>No</v>
      </c>
      <c r="AU150" s="177" t="str">
        <f t="shared" si="127"/>
        <v>No</v>
      </c>
      <c r="AV150" s="177" t="str">
        <f t="shared" si="127"/>
        <v>No</v>
      </c>
      <c r="AW150" s="177" t="str">
        <f t="shared" si="127"/>
        <v>No</v>
      </c>
      <c r="AX150" s="177" t="str">
        <f t="shared" si="127"/>
        <v>No</v>
      </c>
      <c r="AY150" s="177" t="str">
        <f t="shared" si="127"/>
        <v>No</v>
      </c>
      <c r="AZ150" s="177" t="str">
        <f t="shared" si="127"/>
        <v>No</v>
      </c>
      <c r="BA150" s="177" t="str">
        <f t="shared" si="127"/>
        <v>No</v>
      </c>
      <c r="BB150" s="177" t="str">
        <f t="shared" si="127"/>
        <v>No</v>
      </c>
      <c r="BC150" s="177" t="str">
        <f t="shared" si="127"/>
        <v>No</v>
      </c>
      <c r="BD150" s="177" t="str">
        <f t="shared" si="127"/>
        <v>No</v>
      </c>
      <c r="BE150" s="177" t="str">
        <f t="shared" si="127"/>
        <v>No</v>
      </c>
      <c r="BF150" s="177" t="str">
        <f t="shared" si="127"/>
        <v>No</v>
      </c>
    </row>
    <row r="151" spans="1:58" ht="15" thickTop="1" x14ac:dyDescent="0.35">
      <c r="A151" s="250"/>
      <c r="B151" s="154" t="str">
        <f>IF(api_version=2,"positions[*].positionName","Position")</f>
        <v>positions[*].positionName</v>
      </c>
      <c r="D151" s="177" t="s">
        <v>1</v>
      </c>
      <c r="E151" s="177" t="s">
        <v>1</v>
      </c>
      <c r="F151" s="177" t="s">
        <v>1</v>
      </c>
      <c r="G151" s="177" t="s">
        <v>1</v>
      </c>
      <c r="H151" s="159" t="s">
        <v>1</v>
      </c>
      <c r="I151" s="160" t="s">
        <v>1</v>
      </c>
      <c r="J151" s="177" t="s">
        <v>1</v>
      </c>
      <c r="K151" s="159" t="s">
        <v>1</v>
      </c>
      <c r="L151" s="164" t="s">
        <v>238</v>
      </c>
      <c r="M151" s="177" t="s">
        <v>1</v>
      </c>
      <c r="N151" s="159" t="s">
        <v>1</v>
      </c>
      <c r="O151" s="160" t="s">
        <v>1</v>
      </c>
      <c r="P151" s="160" t="s">
        <v>1</v>
      </c>
      <c r="Q151" s="159" t="s">
        <v>1</v>
      </c>
      <c r="R151" s="160" t="s">
        <v>5</v>
      </c>
      <c r="S151" s="159" t="s">
        <v>1</v>
      </c>
      <c r="T151" s="160" t="s">
        <v>1</v>
      </c>
      <c r="U151" s="177" t="s">
        <v>1</v>
      </c>
      <c r="V151" s="159" t="s">
        <v>1</v>
      </c>
      <c r="W151" s="177" t="s">
        <v>1</v>
      </c>
      <c r="X151" s="177" t="s">
        <v>1</v>
      </c>
      <c r="Y151" s="177" t="s">
        <v>5</v>
      </c>
      <c r="Z151" s="177" t="s">
        <v>1</v>
      </c>
      <c r="AA151" s="177" t="s">
        <v>1</v>
      </c>
      <c r="AB151" s="177" t="s">
        <v>1</v>
      </c>
      <c r="AC151" s="177" t="s">
        <v>1</v>
      </c>
      <c r="AD151" s="177" t="str">
        <f t="shared" si="102"/>
        <v>Yes</v>
      </c>
      <c r="AE151" s="177" t="s">
        <v>1</v>
      </c>
      <c r="AF151" s="177" t="s">
        <v>1</v>
      </c>
      <c r="AG151" s="177" t="s">
        <v>1</v>
      </c>
      <c r="AH151" s="177" t="s">
        <v>1</v>
      </c>
      <c r="AI151" s="177" t="s">
        <v>1</v>
      </c>
      <c r="AJ151" s="177" t="s">
        <v>1</v>
      </c>
      <c r="AK151" s="177" t="str">
        <f t="shared" si="103"/>
        <v>Yes</v>
      </c>
      <c r="AL151" s="177" t="s">
        <v>1</v>
      </c>
      <c r="AM151" s="177" t="s">
        <v>1</v>
      </c>
      <c r="AN151" s="177" t="s">
        <v>1</v>
      </c>
      <c r="AO151" s="177" t="str">
        <f>AH151</f>
        <v>Yes</v>
      </c>
      <c r="AP151" s="177" t="s">
        <v>1</v>
      </c>
      <c r="AQ151" s="177" t="s">
        <v>1</v>
      </c>
      <c r="AR151" s="177" t="s">
        <v>1</v>
      </c>
      <c r="AS151" s="177" t="s">
        <v>1</v>
      </c>
      <c r="AT151" s="177" t="s">
        <v>1</v>
      </c>
      <c r="AU151" s="177" t="s">
        <v>1</v>
      </c>
      <c r="AV151" s="177" t="s">
        <v>1</v>
      </c>
      <c r="AW151" s="159" t="s">
        <v>1</v>
      </c>
      <c r="AX151" s="160" t="s">
        <v>1</v>
      </c>
      <c r="AY151" s="177" t="s">
        <v>5</v>
      </c>
      <c r="AZ151" s="177" t="s">
        <v>1</v>
      </c>
      <c r="BA151" s="177" t="s">
        <v>1</v>
      </c>
      <c r="BB151" s="159" t="s">
        <v>1</v>
      </c>
      <c r="BC151" s="177" t="s">
        <v>5</v>
      </c>
      <c r="BD151" s="177" t="s">
        <v>1</v>
      </c>
      <c r="BE151" s="177" t="s">
        <v>1</v>
      </c>
      <c r="BF151" s="177" t="s">
        <v>5</v>
      </c>
    </row>
    <row r="152" spans="1:58" ht="14.5" x14ac:dyDescent="0.35">
      <c r="A152" s="250"/>
      <c r="B152" s="144" t="str">
        <f>IF(api_version=2,"positions[*].providerCode","-")</f>
        <v>positions[*].providerCode</v>
      </c>
      <c r="C152" s="94" t="s">
        <v>171</v>
      </c>
      <c r="D152" s="177" t="str">
        <f>IF(api_version=2,"Yes","No")</f>
        <v>Yes</v>
      </c>
      <c r="E152" s="177" t="s">
        <v>5</v>
      </c>
      <c r="F152" s="177" t="s">
        <v>5</v>
      </c>
      <c r="G152" s="177" t="s">
        <v>5</v>
      </c>
      <c r="H152" s="159" t="s">
        <v>5</v>
      </c>
      <c r="I152" s="160" t="s">
        <v>5</v>
      </c>
      <c r="J152" s="177" t="s">
        <v>5</v>
      </c>
      <c r="K152" s="159" t="s">
        <v>5</v>
      </c>
      <c r="L152" s="160" t="s">
        <v>5</v>
      </c>
      <c r="M152" s="177" t="s">
        <v>1</v>
      </c>
      <c r="N152" s="159" t="s">
        <v>1</v>
      </c>
      <c r="O152" s="160" t="s">
        <v>1</v>
      </c>
      <c r="P152" s="160" t="s">
        <v>1</v>
      </c>
      <c r="Q152" s="159" t="s">
        <v>5</v>
      </c>
      <c r="R152" s="160" t="s">
        <v>5</v>
      </c>
      <c r="S152" s="159" t="s">
        <v>5</v>
      </c>
      <c r="T152" s="160" t="s">
        <v>5</v>
      </c>
      <c r="U152" s="177" t="s">
        <v>1</v>
      </c>
      <c r="V152" s="159" t="str">
        <f>IF(api_version=2,"No","No")</f>
        <v>No</v>
      </c>
      <c r="W152" s="177" t="s">
        <v>5</v>
      </c>
      <c r="X152" s="177" t="s">
        <v>5</v>
      </c>
      <c r="Y152" s="177" t="str">
        <f t="shared" ref="Y152" si="128">IF(api_version=2,"No","No")</f>
        <v>No</v>
      </c>
      <c r="Z152" s="177" t="s">
        <v>5</v>
      </c>
      <c r="AA152" s="177" t="s">
        <v>5</v>
      </c>
      <c r="AB152" s="177" t="s">
        <v>1</v>
      </c>
      <c r="AC152" s="177" t="s">
        <v>5</v>
      </c>
      <c r="AD152" s="177" t="str">
        <f t="shared" ref="AD152:AD155" si="129">AH152</f>
        <v>No</v>
      </c>
      <c r="AE152" s="177" t="s">
        <v>5</v>
      </c>
      <c r="AF152" s="177" t="str">
        <f t="shared" ref="AF152:AJ152" si="130">IF(api_version=2,"No","No")</f>
        <v>No</v>
      </c>
      <c r="AG152" s="177" t="str">
        <f t="shared" si="130"/>
        <v>No</v>
      </c>
      <c r="AH152" s="177" t="str">
        <f t="shared" si="130"/>
        <v>No</v>
      </c>
      <c r="AI152" s="177" t="str">
        <f t="shared" si="130"/>
        <v>No</v>
      </c>
      <c r="AJ152" s="177" t="str">
        <f t="shared" si="130"/>
        <v>No</v>
      </c>
      <c r="AK152" s="177" t="str">
        <f t="shared" si="103"/>
        <v>No</v>
      </c>
      <c r="AL152" s="177" t="s">
        <v>1</v>
      </c>
      <c r="AM152" s="159" t="str">
        <f>IF(api_version=1,"No","No")</f>
        <v>No</v>
      </c>
      <c r="AN152" s="177" t="s">
        <v>1</v>
      </c>
      <c r="AO152" s="177" t="str">
        <f>AH152</f>
        <v>No</v>
      </c>
      <c r="AP152" s="177" t="s">
        <v>5</v>
      </c>
      <c r="AQ152" s="177" t="s">
        <v>1</v>
      </c>
      <c r="AR152" s="177" t="s">
        <v>5</v>
      </c>
      <c r="AS152" s="177" t="str">
        <f t="shared" ref="AS152:AT152" si="131">IF(api_version=2,"No","No")</f>
        <v>No</v>
      </c>
      <c r="AT152" s="177" t="str">
        <f t="shared" si="131"/>
        <v>No</v>
      </c>
      <c r="AU152" s="177" t="s">
        <v>5</v>
      </c>
      <c r="AV152" s="177" t="str">
        <f>IF(api_version=2,"No","No")</f>
        <v>No</v>
      </c>
      <c r="AW152" s="159" t="s">
        <v>5</v>
      </c>
      <c r="AX152" s="160" t="s">
        <v>5</v>
      </c>
      <c r="AY152" s="177" t="s">
        <v>5</v>
      </c>
      <c r="AZ152" s="177" t="s">
        <v>5</v>
      </c>
      <c r="BA152" s="177" t="s">
        <v>5</v>
      </c>
      <c r="BB152" s="159" t="s">
        <v>5</v>
      </c>
      <c r="BC152" s="177" t="str">
        <f t="shared" ref="BC152" si="132">IF(api_version=2,"No","No")</f>
        <v>No</v>
      </c>
      <c r="BD152" s="177" t="s">
        <v>5</v>
      </c>
      <c r="BE152" s="177" t="str">
        <f t="shared" ref="BE152" si="133">IF(api_version=2,"No","No")</f>
        <v>No</v>
      </c>
      <c r="BF152" s="177" t="s">
        <v>5</v>
      </c>
    </row>
    <row r="153" spans="1:58" ht="14.5" x14ac:dyDescent="0.35">
      <c r="A153" s="250"/>
      <c r="B153" s="144" t="str">
        <f>IF(api_version=2,"positions[*].dateAppointed","Position @AppointmentDate")</f>
        <v>positions[*].dateAppointed</v>
      </c>
      <c r="D153" s="177" t="s">
        <v>1</v>
      </c>
      <c r="E153" s="177" t="s">
        <v>1</v>
      </c>
      <c r="F153" s="177" t="s">
        <v>5</v>
      </c>
      <c r="G153" s="177" t="s">
        <v>5</v>
      </c>
      <c r="H153" s="159" t="s">
        <v>1</v>
      </c>
      <c r="I153" s="160" t="s">
        <v>5</v>
      </c>
      <c r="J153" s="177" t="s">
        <v>1</v>
      </c>
      <c r="K153" s="159" t="s">
        <v>1</v>
      </c>
      <c r="L153" s="160" t="str">
        <f>IF(api_version=2,"Yes","No")</f>
        <v>Yes</v>
      </c>
      <c r="M153" s="177" t="s">
        <v>1</v>
      </c>
      <c r="N153" s="159" t="s">
        <v>1</v>
      </c>
      <c r="O153" s="160" t="s">
        <v>1</v>
      </c>
      <c r="P153" s="160" t="s">
        <v>1</v>
      </c>
      <c r="Q153" s="159" t="s">
        <v>1</v>
      </c>
      <c r="R153" s="160" t="s">
        <v>5</v>
      </c>
      <c r="S153" s="159" t="s">
        <v>1</v>
      </c>
      <c r="T153" s="160" t="s">
        <v>5</v>
      </c>
      <c r="U153" s="177" t="s">
        <v>5</v>
      </c>
      <c r="V153" s="159" t="s">
        <v>1</v>
      </c>
      <c r="W153" s="177" t="s">
        <v>1</v>
      </c>
      <c r="X153" s="177" t="s">
        <v>5</v>
      </c>
      <c r="Y153" s="177" t="s">
        <v>5</v>
      </c>
      <c r="Z153" s="177" t="s">
        <v>5</v>
      </c>
      <c r="AA153" s="177" t="s">
        <v>5</v>
      </c>
      <c r="AB153" s="177" t="s">
        <v>1</v>
      </c>
      <c r="AC153" s="177" t="s">
        <v>5</v>
      </c>
      <c r="AD153" s="177" t="str">
        <f t="shared" si="129"/>
        <v>Yes</v>
      </c>
      <c r="AE153" s="177" t="s">
        <v>5</v>
      </c>
      <c r="AF153" s="177" t="s">
        <v>5</v>
      </c>
      <c r="AG153" s="177" t="s">
        <v>1</v>
      </c>
      <c r="AH153" s="177" t="s">
        <v>1</v>
      </c>
      <c r="AI153" s="177" t="s">
        <v>1</v>
      </c>
      <c r="AJ153" s="177" t="s">
        <v>5</v>
      </c>
      <c r="AK153" s="177" t="str">
        <f t="shared" si="103"/>
        <v>No</v>
      </c>
      <c r="AL153" s="177" t="s">
        <v>1</v>
      </c>
      <c r="AM153" s="177" t="s">
        <v>1</v>
      </c>
      <c r="AN153" s="177" t="s">
        <v>5</v>
      </c>
      <c r="AO153" s="177" t="str">
        <f>AH153</f>
        <v>Yes</v>
      </c>
      <c r="AP153" s="177" t="s">
        <v>5</v>
      </c>
      <c r="AQ153" s="177" t="s">
        <v>5</v>
      </c>
      <c r="AR153" s="177" t="s">
        <v>5</v>
      </c>
      <c r="AS153" s="177" t="s">
        <v>1</v>
      </c>
      <c r="AT153" s="177" t="s">
        <v>5</v>
      </c>
      <c r="AU153" s="177" t="s">
        <v>1</v>
      </c>
      <c r="AV153" s="177" t="s">
        <v>1</v>
      </c>
      <c r="AW153" s="159" t="s">
        <v>1</v>
      </c>
      <c r="AX153" s="160" t="s">
        <v>5</v>
      </c>
      <c r="AY153" s="177" t="s">
        <v>1</v>
      </c>
      <c r="AZ153" s="177" t="s">
        <v>1</v>
      </c>
      <c r="BA153" s="214" t="s">
        <v>5</v>
      </c>
      <c r="BB153" s="215" t="s">
        <v>1</v>
      </c>
      <c r="BC153" s="177" t="s">
        <v>5</v>
      </c>
      <c r="BD153" s="177" t="s">
        <v>5</v>
      </c>
      <c r="BE153" s="177" t="s">
        <v>5</v>
      </c>
      <c r="BF153" s="177" t="s">
        <v>5</v>
      </c>
    </row>
    <row r="154" spans="1:58" ht="15" thickBot="1" x14ac:dyDescent="0.4">
      <c r="A154" s="250"/>
      <c r="B154" s="124" t="str">
        <f>IF(api_version=2,"positions[*].authority","-")</f>
        <v>positions[*].authority</v>
      </c>
      <c r="C154" s="94" t="s">
        <v>171</v>
      </c>
      <c r="D154" s="177" t="str">
        <f>IF(api_version=2,"No","No")</f>
        <v>No</v>
      </c>
      <c r="E154" s="177" t="str">
        <f>IF(api_ver=2,"Yes","No")</f>
        <v>Yes</v>
      </c>
      <c r="F154" s="177" t="s">
        <v>5</v>
      </c>
      <c r="G154" s="177" t="s">
        <v>5</v>
      </c>
      <c r="H154" s="159" t="str">
        <f>IF(api_version=2,"Yes","No")</f>
        <v>Yes</v>
      </c>
      <c r="I154" s="160" t="s">
        <v>5</v>
      </c>
      <c r="J154" s="177" t="str">
        <f>IF(api_version=2,"Yes","No")</f>
        <v>Yes</v>
      </c>
      <c r="K154" s="159" t="s">
        <v>5</v>
      </c>
      <c r="L154" s="160" t="s">
        <v>5</v>
      </c>
      <c r="M154" s="177" t="s">
        <v>1</v>
      </c>
      <c r="N154" s="166" t="s">
        <v>234</v>
      </c>
      <c r="O154" s="164" t="s">
        <v>5</v>
      </c>
      <c r="P154" s="164" t="s">
        <v>5</v>
      </c>
      <c r="Q154" s="159" t="s">
        <v>5</v>
      </c>
      <c r="R154" s="160" t="s">
        <v>5</v>
      </c>
      <c r="S154" s="159" t="s">
        <v>5</v>
      </c>
      <c r="T154" s="160" t="s">
        <v>5</v>
      </c>
      <c r="U154" s="177" t="s">
        <v>5</v>
      </c>
      <c r="V154" s="159" t="str">
        <f>IF(api_version=2,"No","No")</f>
        <v>No</v>
      </c>
      <c r="W154" s="177" t="s">
        <v>5</v>
      </c>
      <c r="X154" s="177" t="s">
        <v>5</v>
      </c>
      <c r="Y154" s="177" t="s">
        <v>5</v>
      </c>
      <c r="Z154" s="177" t="s">
        <v>5</v>
      </c>
      <c r="AA154" s="177" t="s">
        <v>5</v>
      </c>
      <c r="AB154" s="177" t="s">
        <v>5</v>
      </c>
      <c r="AC154" s="177" t="s">
        <v>5</v>
      </c>
      <c r="AD154" s="177" t="str">
        <f t="shared" si="129"/>
        <v>No</v>
      </c>
      <c r="AE154" s="177" t="s">
        <v>5</v>
      </c>
      <c r="AF154" s="177" t="s">
        <v>5</v>
      </c>
      <c r="AG154" s="177" t="s">
        <v>5</v>
      </c>
      <c r="AH154" s="177" t="s">
        <v>5</v>
      </c>
      <c r="AI154" s="177" t="s">
        <v>5</v>
      </c>
      <c r="AJ154" s="177" t="s">
        <v>5</v>
      </c>
      <c r="AK154" s="177" t="str">
        <f t="shared" si="103"/>
        <v>No</v>
      </c>
      <c r="AL154" s="177" t="s">
        <v>5</v>
      </c>
      <c r="AM154" s="159" t="s">
        <v>5</v>
      </c>
      <c r="AN154" s="177" t="s">
        <v>5</v>
      </c>
      <c r="AO154" s="177" t="str">
        <f>AH154</f>
        <v>No</v>
      </c>
      <c r="AP154" s="177" t="s">
        <v>5</v>
      </c>
      <c r="AQ154" s="177" t="s">
        <v>5</v>
      </c>
      <c r="AR154" s="177" t="s">
        <v>5</v>
      </c>
      <c r="AS154" s="177" t="s">
        <v>5</v>
      </c>
      <c r="AT154" s="177" t="s">
        <v>5</v>
      </c>
      <c r="AU154" s="177" t="s">
        <v>5</v>
      </c>
      <c r="AV154" s="177" t="str">
        <f>IF(api_version=2,"No","No")</f>
        <v>No</v>
      </c>
      <c r="AW154" s="159" t="s">
        <v>5</v>
      </c>
      <c r="AX154" s="160" t="s">
        <v>5</v>
      </c>
      <c r="AY154" s="177" t="s">
        <v>5</v>
      </c>
      <c r="AZ154" s="177" t="s">
        <v>5</v>
      </c>
      <c r="BA154" s="214" t="s">
        <v>5</v>
      </c>
      <c r="BB154" s="159" t="s">
        <v>5</v>
      </c>
      <c r="BC154" s="177" t="s">
        <v>5</v>
      </c>
      <c r="BD154" s="177" t="s">
        <v>5</v>
      </c>
      <c r="BE154" s="177" t="s">
        <v>5</v>
      </c>
      <c r="BF154" s="177" t="s">
        <v>5</v>
      </c>
    </row>
    <row r="155" spans="1:58" ht="15.5" thickTop="1" thickBot="1" x14ac:dyDescent="0.4">
      <c r="A155" s="250"/>
      <c r="B155" s="152" t="str">
        <f>IF(api_version=2,"additionalData","-")</f>
        <v>additionalData</v>
      </c>
      <c r="C155" s="94" t="s">
        <v>171</v>
      </c>
      <c r="D155" s="177" t="str">
        <f>IF(api_version=2,"No","No")</f>
        <v>No</v>
      </c>
      <c r="E155" s="177" t="str">
        <f>IF(api_version=2,"No","No")</f>
        <v>No</v>
      </c>
      <c r="F155" s="177" t="str">
        <f>IF(api_version=2,"No","No")</f>
        <v>No</v>
      </c>
      <c r="G155" s="177" t="str">
        <f>IF(api_version=2,"Yes","No")</f>
        <v>Yes</v>
      </c>
      <c r="H155" s="159" t="str">
        <f>IF(api_version=2,"Yes","No")</f>
        <v>Yes</v>
      </c>
      <c r="I155" s="160" t="str">
        <f>IF(api_version=2,"No","No")</f>
        <v>No</v>
      </c>
      <c r="J155" s="177" t="str">
        <f>IF(api_version=2,"Yes","No")</f>
        <v>Yes</v>
      </c>
      <c r="K155" s="159" t="str">
        <f>IF(api_version=2,"No","No")</f>
        <v>No</v>
      </c>
      <c r="L155" s="164" t="s">
        <v>238</v>
      </c>
      <c r="M155" s="177" t="s">
        <v>1</v>
      </c>
      <c r="N155" s="159" t="s">
        <v>1</v>
      </c>
      <c r="O155" s="160" t="s">
        <v>1</v>
      </c>
      <c r="P155" s="160" t="s">
        <v>1</v>
      </c>
      <c r="Q155" s="159" t="str">
        <f>IF(api_version=2,"No","No")</f>
        <v>No</v>
      </c>
      <c r="R155" s="160" t="str">
        <f>IF(api_version=2,"No","No")</f>
        <v>No</v>
      </c>
      <c r="S155" s="159" t="str">
        <f>IF(api_version=2,"Yes","No")</f>
        <v>Yes</v>
      </c>
      <c r="T155" s="160" t="str">
        <f t="shared" ref="T155:AK155" si="134">IF(api_version=2,"No","No")</f>
        <v>No</v>
      </c>
      <c r="U155" s="159" t="str">
        <f>IF(api_version=2,"Yes","No")</f>
        <v>Yes</v>
      </c>
      <c r="V155" s="159" t="str">
        <f>IF(api_version=2,"Yes","No")</f>
        <v>Yes</v>
      </c>
      <c r="W155" s="177" t="str">
        <f t="shared" si="134"/>
        <v>No</v>
      </c>
      <c r="X155" s="177" t="str">
        <f t="shared" si="134"/>
        <v>No</v>
      </c>
      <c r="Y155" s="177" t="str">
        <f t="shared" si="134"/>
        <v>No</v>
      </c>
      <c r="Z155" s="177" t="str">
        <f t="shared" si="134"/>
        <v>No</v>
      </c>
      <c r="AA155" s="177" t="str">
        <f t="shared" si="134"/>
        <v>No</v>
      </c>
      <c r="AB155" s="177" t="str">
        <f t="shared" si="134"/>
        <v>No</v>
      </c>
      <c r="AC155" s="177" t="str">
        <f t="shared" si="134"/>
        <v>No</v>
      </c>
      <c r="AD155" s="177" t="str">
        <f t="shared" si="129"/>
        <v>No</v>
      </c>
      <c r="AE155" s="177" t="str">
        <f t="shared" si="134"/>
        <v>No</v>
      </c>
      <c r="AF155" s="177" t="str">
        <f t="shared" si="134"/>
        <v>No</v>
      </c>
      <c r="AG155" s="177" t="str">
        <f t="shared" si="134"/>
        <v>No</v>
      </c>
      <c r="AH155" s="177" t="str">
        <f t="shared" si="134"/>
        <v>No</v>
      </c>
      <c r="AI155" s="177" t="str">
        <f t="shared" si="134"/>
        <v>No</v>
      </c>
      <c r="AJ155" s="177" t="str">
        <f t="shared" si="134"/>
        <v>No</v>
      </c>
      <c r="AK155" s="177" t="str">
        <f t="shared" si="134"/>
        <v>No</v>
      </c>
      <c r="AL155" s="177" t="s">
        <v>276</v>
      </c>
      <c r="AM155" s="177" t="str">
        <f>IF(api_version=2,"No","No")</f>
        <v>No</v>
      </c>
      <c r="AN155" s="177" t="str">
        <f>IF(api_version=2,"No","No")</f>
        <v>No</v>
      </c>
      <c r="AO155" s="177" t="str">
        <f>AH155</f>
        <v>No</v>
      </c>
      <c r="AP155" s="177" t="str">
        <f>IF(api_version=2,"No","No")</f>
        <v>No</v>
      </c>
      <c r="AQ155" s="177" t="s">
        <v>5</v>
      </c>
      <c r="AR155" s="177" t="str">
        <f>IF(api_version=2,"No","No")</f>
        <v>No</v>
      </c>
      <c r="AS155" s="177" t="str">
        <f>IF(api_version=2,"No","No")</f>
        <v>No</v>
      </c>
      <c r="AT155" s="177" t="str">
        <f>IF(api_version=2,"No","No")</f>
        <v>No</v>
      </c>
      <c r="AU155" s="177" t="str">
        <f>IF(api_version=2,"No","No")</f>
        <v>No</v>
      </c>
      <c r="AV155" s="177" t="str">
        <f>IF(api_version=2,"No","No")</f>
        <v>No</v>
      </c>
      <c r="AW155" s="159" t="str">
        <f>IF(api_version=2,"Yes","No")</f>
        <v>Yes</v>
      </c>
      <c r="AX155" s="160" t="str">
        <f t="shared" ref="AX155:BF155" si="135">IF(api_version=2,"No","No")</f>
        <v>No</v>
      </c>
      <c r="AY155" s="177" t="str">
        <f t="shared" si="135"/>
        <v>No</v>
      </c>
      <c r="AZ155" s="177" t="str">
        <f t="shared" si="135"/>
        <v>No</v>
      </c>
      <c r="BA155" s="214" t="str">
        <f t="shared" si="135"/>
        <v>No</v>
      </c>
      <c r="BB155" s="177" t="str">
        <f t="shared" si="135"/>
        <v>No</v>
      </c>
      <c r="BC155" s="177" t="str">
        <f t="shared" si="135"/>
        <v>No</v>
      </c>
      <c r="BD155" s="177" t="str">
        <f t="shared" si="135"/>
        <v>No</v>
      </c>
      <c r="BE155" s="177" t="str">
        <f t="shared" si="135"/>
        <v>No</v>
      </c>
      <c r="BF155" s="177" t="str">
        <f t="shared" si="135"/>
        <v>No</v>
      </c>
    </row>
    <row r="156" spans="1:58" ht="15" thickTop="1" x14ac:dyDescent="0.35">
      <c r="A156" s="250"/>
      <c r="B156" s="111" t="s">
        <v>237</v>
      </c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</row>
    <row r="157" spans="1:58" ht="15" thickBot="1" x14ac:dyDescent="0.4">
      <c r="A157" s="250" t="s">
        <v>9</v>
      </c>
      <c r="B157" s="58" t="str">
        <f>IF(api_version=2,"previousDirectors","PreviousDirectors")</f>
        <v>previousDirectors</v>
      </c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</row>
    <row r="158" spans="1:58" ht="15.5" thickTop="1" thickBot="1" x14ac:dyDescent="0.4">
      <c r="A158" s="250"/>
      <c r="B158" s="109" t="str">
        <f>IF(api_version=2,"id","-")</f>
        <v>id</v>
      </c>
      <c r="C158" s="94" t="s">
        <v>171</v>
      </c>
      <c r="D158" s="177" t="s">
        <v>5</v>
      </c>
      <c r="E158" s="166" t="str">
        <f>IF(api_version=2,"Yes*","No")</f>
        <v>Yes*</v>
      </c>
      <c r="F158" s="177" t="s">
        <v>5</v>
      </c>
      <c r="G158" s="177" t="s">
        <v>5</v>
      </c>
      <c r="H158" s="159" t="s">
        <v>1</v>
      </c>
      <c r="I158" s="160" t="s">
        <v>5</v>
      </c>
      <c r="J158" s="177" t="s">
        <v>5</v>
      </c>
      <c r="K158" s="159" t="str">
        <f>IF(api_version=2,"Yes","No")</f>
        <v>Yes</v>
      </c>
      <c r="L158" s="160" t="str">
        <f>IF(api_version=2,"Yes","No")</f>
        <v>Yes</v>
      </c>
      <c r="M158" s="177" t="s">
        <v>1</v>
      </c>
      <c r="N158" s="161" t="s">
        <v>1</v>
      </c>
      <c r="O158" s="161" t="s">
        <v>1</v>
      </c>
      <c r="P158" s="161" t="s">
        <v>1</v>
      </c>
      <c r="Q158" s="159" t="s">
        <v>5</v>
      </c>
      <c r="R158" s="160" t="s">
        <v>5</v>
      </c>
      <c r="S158" s="159" t="str">
        <f>IF(api_version=2,"Yes","No")</f>
        <v>Yes</v>
      </c>
      <c r="T158" s="160" t="s">
        <v>5</v>
      </c>
      <c r="U158" s="177" t="s">
        <v>5</v>
      </c>
      <c r="V158" s="177" t="s">
        <v>5</v>
      </c>
      <c r="W158" s="177" t="s">
        <v>1</v>
      </c>
      <c r="X158" s="177" t="s">
        <v>5</v>
      </c>
      <c r="Y158" s="177" t="str">
        <f t="shared" ref="Y158" si="136">IF(api_version=2,"No","No")</f>
        <v>No</v>
      </c>
      <c r="Z158" s="177" t="s">
        <v>5</v>
      </c>
      <c r="AA158" s="177" t="s">
        <v>5</v>
      </c>
      <c r="AB158" s="177" t="s">
        <v>5</v>
      </c>
      <c r="AC158" s="177" t="s">
        <v>5</v>
      </c>
      <c r="AD158" s="177" t="str">
        <f>AH158</f>
        <v>No</v>
      </c>
      <c r="AE158" s="177" t="s">
        <v>5</v>
      </c>
      <c r="AF158" s="177" t="s">
        <v>5</v>
      </c>
      <c r="AG158" s="177" t="str">
        <f t="shared" ref="AG158:AI158" si="137">IF(api_version=2,"No","No")</f>
        <v>No</v>
      </c>
      <c r="AH158" s="177" t="str">
        <f t="shared" si="137"/>
        <v>No</v>
      </c>
      <c r="AI158" s="177" t="str">
        <f t="shared" si="137"/>
        <v>No</v>
      </c>
      <c r="AJ158" s="177" t="s">
        <v>5</v>
      </c>
      <c r="AK158" s="177" t="str">
        <f>AJ158</f>
        <v>No</v>
      </c>
      <c r="AL158" s="177" t="s">
        <v>5</v>
      </c>
      <c r="AM158" s="159" t="str">
        <f>IF(api_version=1,"No","Yes")</f>
        <v>Yes</v>
      </c>
      <c r="AN158" s="177" t="s">
        <v>5</v>
      </c>
      <c r="AO158" s="177" t="s">
        <v>5</v>
      </c>
      <c r="AP158" s="177" t="s">
        <v>5</v>
      </c>
      <c r="AQ158" s="177" t="s">
        <v>5</v>
      </c>
      <c r="AR158" s="177" t="s">
        <v>5</v>
      </c>
      <c r="AS158" s="177" t="s">
        <v>5</v>
      </c>
      <c r="AT158" s="177" t="s">
        <v>5</v>
      </c>
      <c r="AU158" s="177" t="s">
        <v>5</v>
      </c>
      <c r="AV158" s="177" t="s">
        <v>5</v>
      </c>
      <c r="AW158" s="159" t="s">
        <v>5</v>
      </c>
      <c r="AX158" s="160" t="s">
        <v>5</v>
      </c>
      <c r="AY158" s="177" t="s">
        <v>5</v>
      </c>
      <c r="AZ158" s="177" t="s">
        <v>5</v>
      </c>
      <c r="BA158" s="177" t="s">
        <v>5</v>
      </c>
      <c r="BB158" s="159" t="s">
        <v>5</v>
      </c>
      <c r="BC158" s="177" t="s">
        <v>5</v>
      </c>
      <c r="BD158" s="177" t="s">
        <v>5</v>
      </c>
      <c r="BE158" s="177" t="s">
        <v>5</v>
      </c>
      <c r="BF158" s="177" t="s">
        <v>5</v>
      </c>
    </row>
    <row r="159" spans="1:58" ht="15.5" hidden="1" thickTop="1" thickBot="1" x14ac:dyDescent="0.4">
      <c r="A159" s="250"/>
      <c r="B159" s="109" t="str">
        <f>IF(api_version=2,"idType","-")</f>
        <v>idType</v>
      </c>
      <c r="C159" s="94" t="s">
        <v>171</v>
      </c>
      <c r="D159" s="177"/>
      <c r="E159" s="159" t="s">
        <v>5</v>
      </c>
      <c r="F159" s="177" t="s">
        <v>5</v>
      </c>
      <c r="G159" s="177" t="s">
        <v>5</v>
      </c>
      <c r="H159" s="159" t="s">
        <v>5</v>
      </c>
      <c r="I159" s="160" t="s">
        <v>5</v>
      </c>
      <c r="J159" s="177" t="s">
        <v>5</v>
      </c>
      <c r="K159" s="159" t="s">
        <v>5</v>
      </c>
      <c r="L159" s="160" t="s">
        <v>5</v>
      </c>
      <c r="M159" s="177" t="s">
        <v>5</v>
      </c>
      <c r="N159" s="161"/>
      <c r="O159" s="161"/>
      <c r="P159" s="161"/>
      <c r="Q159" s="159" t="s">
        <v>5</v>
      </c>
      <c r="R159" s="160" t="s">
        <v>5</v>
      </c>
      <c r="S159" s="159" t="s">
        <v>5</v>
      </c>
      <c r="T159" s="160" t="s">
        <v>5</v>
      </c>
      <c r="U159" s="177" t="s">
        <v>5</v>
      </c>
      <c r="V159" s="177" t="s">
        <v>5</v>
      </c>
      <c r="W159" s="177" t="s">
        <v>5</v>
      </c>
      <c r="X159" s="177" t="s">
        <v>5</v>
      </c>
      <c r="Y159" s="177"/>
      <c r="Z159" s="177" t="s">
        <v>5</v>
      </c>
      <c r="AA159" s="177" t="s">
        <v>5</v>
      </c>
      <c r="AB159" s="177" t="s">
        <v>5</v>
      </c>
      <c r="AC159" s="177" t="s">
        <v>5</v>
      </c>
      <c r="AD159" s="177">
        <f t="shared" ref="AD159:AD184" si="138">AH159</f>
        <v>0</v>
      </c>
      <c r="AE159" s="177" t="s">
        <v>5</v>
      </c>
      <c r="AF159" s="177" t="s">
        <v>5</v>
      </c>
      <c r="AG159" s="177"/>
      <c r="AH159" s="177"/>
      <c r="AI159" s="177"/>
      <c r="AJ159" s="177" t="s">
        <v>5</v>
      </c>
      <c r="AK159" s="177" t="str">
        <f t="shared" ref="AK159:AK167" si="139">AJ159</f>
        <v>No</v>
      </c>
      <c r="AL159" s="177" t="s">
        <v>5</v>
      </c>
      <c r="AM159" s="159"/>
      <c r="AN159" s="177" t="s">
        <v>5</v>
      </c>
      <c r="AO159" s="177"/>
      <c r="AP159" s="177" t="s">
        <v>5</v>
      </c>
      <c r="AQ159" s="177" t="s">
        <v>5</v>
      </c>
      <c r="AR159" s="177" t="s">
        <v>5</v>
      </c>
      <c r="AS159" s="177" t="s">
        <v>5</v>
      </c>
      <c r="AT159" s="177" t="s">
        <v>5</v>
      </c>
      <c r="AU159" s="177" t="s">
        <v>5</v>
      </c>
      <c r="AV159" s="177" t="s">
        <v>5</v>
      </c>
      <c r="AW159" s="159" t="s">
        <v>5</v>
      </c>
      <c r="AX159" s="160" t="s">
        <v>5</v>
      </c>
      <c r="AY159" s="177" t="s">
        <v>5</v>
      </c>
      <c r="AZ159" s="177" t="s">
        <v>5</v>
      </c>
      <c r="BA159" s="177" t="s">
        <v>5</v>
      </c>
      <c r="BB159" s="177" t="s">
        <v>5</v>
      </c>
      <c r="BC159" s="177" t="s">
        <v>5</v>
      </c>
      <c r="BD159" s="177" t="s">
        <v>5</v>
      </c>
      <c r="BE159" s="177" t="s">
        <v>5</v>
      </c>
      <c r="BF159" s="177" t="s">
        <v>5</v>
      </c>
    </row>
    <row r="160" spans="1:58" ht="15.5" thickTop="1" thickBot="1" x14ac:dyDescent="0.4">
      <c r="A160" s="250"/>
      <c r="B160" s="49" t="str">
        <f>IF(api_version=2,"resignationDate","ResignationDate")</f>
        <v>resignationDate</v>
      </c>
      <c r="D160" s="177" t="s">
        <v>1</v>
      </c>
      <c r="E160" s="177" t="s">
        <v>1</v>
      </c>
      <c r="F160" s="177" t="s">
        <v>5</v>
      </c>
      <c r="G160" s="177" t="s">
        <v>5</v>
      </c>
      <c r="H160" s="159" t="s">
        <v>1</v>
      </c>
      <c r="I160" s="160" t="s">
        <v>5</v>
      </c>
      <c r="J160" s="177" t="s">
        <v>5</v>
      </c>
      <c r="K160" s="159" t="s">
        <v>5</v>
      </c>
      <c r="L160" s="160" t="str">
        <f>IF(api_version=2,"Yes","No")</f>
        <v>Yes</v>
      </c>
      <c r="M160" s="177" t="s">
        <v>1</v>
      </c>
      <c r="N160" s="161" t="s">
        <v>5</v>
      </c>
      <c r="O160" s="161" t="s">
        <v>5</v>
      </c>
      <c r="P160" s="161" t="s">
        <v>5</v>
      </c>
      <c r="Q160" s="159" t="s">
        <v>1</v>
      </c>
      <c r="R160" s="160" t="s">
        <v>5</v>
      </c>
      <c r="S160" s="159" t="s">
        <v>5</v>
      </c>
      <c r="T160" s="160" t="s">
        <v>5</v>
      </c>
      <c r="U160" s="177" t="s">
        <v>1</v>
      </c>
      <c r="V160" s="177" t="s">
        <v>5</v>
      </c>
      <c r="W160" s="177" t="s">
        <v>1</v>
      </c>
      <c r="X160" s="177" t="s">
        <v>5</v>
      </c>
      <c r="Y160" s="177" t="s">
        <v>1</v>
      </c>
      <c r="Z160" s="177" t="s">
        <v>5</v>
      </c>
      <c r="AA160" s="177" t="s">
        <v>5</v>
      </c>
      <c r="AB160" s="177" t="s">
        <v>5</v>
      </c>
      <c r="AC160" s="177" t="s">
        <v>5</v>
      </c>
      <c r="AD160" s="177" t="str">
        <f t="shared" si="138"/>
        <v>Yes</v>
      </c>
      <c r="AE160" s="177" t="s">
        <v>5</v>
      </c>
      <c r="AF160" s="177" t="s">
        <v>5</v>
      </c>
      <c r="AG160" s="177" t="s">
        <v>1</v>
      </c>
      <c r="AH160" s="177" t="s">
        <v>1</v>
      </c>
      <c r="AI160" s="177" t="s">
        <v>1</v>
      </c>
      <c r="AJ160" s="177" t="s">
        <v>5</v>
      </c>
      <c r="AK160" s="177" t="str">
        <f t="shared" si="139"/>
        <v>No</v>
      </c>
      <c r="AL160" s="177" t="s">
        <v>1</v>
      </c>
      <c r="AM160" s="177" t="s">
        <v>5</v>
      </c>
      <c r="AN160" s="177" t="s">
        <v>5</v>
      </c>
      <c r="AO160" s="177" t="str">
        <f>AH160</f>
        <v>Yes</v>
      </c>
      <c r="AP160" s="177" t="s">
        <v>5</v>
      </c>
      <c r="AQ160" s="177" t="str">
        <f t="shared" ref="AQ160" si="140">IF(api_version=2,"No","No")</f>
        <v>No</v>
      </c>
      <c r="AR160" s="177" t="s">
        <v>5</v>
      </c>
      <c r="AS160" s="177" t="s">
        <v>5</v>
      </c>
      <c r="AT160" s="177" t="s">
        <v>5</v>
      </c>
      <c r="AU160" s="177" t="s">
        <v>5</v>
      </c>
      <c r="AV160" s="177" t="s">
        <v>1</v>
      </c>
      <c r="AW160" s="159" t="s">
        <v>1</v>
      </c>
      <c r="AX160" s="160" t="s">
        <v>5</v>
      </c>
      <c r="AY160" s="177" t="s">
        <v>5</v>
      </c>
      <c r="AZ160" s="177" t="s">
        <v>5</v>
      </c>
      <c r="BA160" s="177" t="s">
        <v>5</v>
      </c>
      <c r="BB160" s="159" t="s">
        <v>5</v>
      </c>
      <c r="BC160" s="177" t="s">
        <v>5</v>
      </c>
      <c r="BD160" s="177" t="s">
        <v>5</v>
      </c>
      <c r="BE160" s="177" t="s">
        <v>5</v>
      </c>
      <c r="BF160" s="177" t="s">
        <v>5</v>
      </c>
    </row>
    <row r="161" spans="1:58" ht="15.5" thickTop="1" thickBot="1" x14ac:dyDescent="0.4">
      <c r="A161" s="250"/>
      <c r="B161" s="49" t="str">
        <f>IF(api_version=2,"name","Name")</f>
        <v>name</v>
      </c>
      <c r="D161" s="177" t="s">
        <v>1</v>
      </c>
      <c r="E161" s="177" t="s">
        <v>1</v>
      </c>
      <c r="F161" s="177" t="s">
        <v>5</v>
      </c>
      <c r="G161" s="177" t="s">
        <v>1</v>
      </c>
      <c r="H161" s="159" t="s">
        <v>1</v>
      </c>
      <c r="I161" s="160" t="s">
        <v>5</v>
      </c>
      <c r="J161" s="177" t="s">
        <v>5</v>
      </c>
      <c r="K161" s="159" t="s">
        <v>1</v>
      </c>
      <c r="L161" s="160" t="str">
        <f>IF(api_version=2,"Yes","No")</f>
        <v>Yes</v>
      </c>
      <c r="M161" s="177" t="s">
        <v>1</v>
      </c>
      <c r="N161" s="161" t="s">
        <v>1</v>
      </c>
      <c r="O161" s="161" t="s">
        <v>1</v>
      </c>
      <c r="P161" s="161" t="s">
        <v>1</v>
      </c>
      <c r="Q161" s="159" t="s">
        <v>1</v>
      </c>
      <c r="R161" s="160" t="s">
        <v>5</v>
      </c>
      <c r="S161" s="159" t="s">
        <v>1</v>
      </c>
      <c r="T161" s="160" t="s">
        <v>5</v>
      </c>
      <c r="U161" s="177" t="s">
        <v>1</v>
      </c>
      <c r="V161" s="177" t="s">
        <v>5</v>
      </c>
      <c r="W161" s="177" t="s">
        <v>1</v>
      </c>
      <c r="X161" s="177" t="s">
        <v>5</v>
      </c>
      <c r="Y161" s="177" t="s">
        <v>1</v>
      </c>
      <c r="Z161" s="177" t="s">
        <v>5</v>
      </c>
      <c r="AA161" s="177" t="s">
        <v>5</v>
      </c>
      <c r="AB161" s="177" t="s">
        <v>5</v>
      </c>
      <c r="AC161" s="177" t="s">
        <v>5</v>
      </c>
      <c r="AD161" s="177" t="str">
        <f t="shared" si="138"/>
        <v>Yes</v>
      </c>
      <c r="AE161" s="177" t="s">
        <v>5</v>
      </c>
      <c r="AF161" s="177" t="s">
        <v>5</v>
      </c>
      <c r="AG161" s="177" t="s">
        <v>1</v>
      </c>
      <c r="AH161" s="177" t="s">
        <v>1</v>
      </c>
      <c r="AI161" s="177" t="s">
        <v>1</v>
      </c>
      <c r="AJ161" s="177" t="s">
        <v>5</v>
      </c>
      <c r="AK161" s="177" t="str">
        <f t="shared" si="139"/>
        <v>No</v>
      </c>
      <c r="AL161" s="177" t="s">
        <v>1</v>
      </c>
      <c r="AM161" s="177" t="s">
        <v>1</v>
      </c>
      <c r="AN161" s="177" t="s">
        <v>5</v>
      </c>
      <c r="AO161" s="177" t="str">
        <f>AH161</f>
        <v>Yes</v>
      </c>
      <c r="AP161" s="177" t="s">
        <v>5</v>
      </c>
      <c r="AQ161" s="177" t="s">
        <v>1</v>
      </c>
      <c r="AR161" s="177" t="s">
        <v>5</v>
      </c>
      <c r="AS161" s="177" t="s">
        <v>5</v>
      </c>
      <c r="AT161" s="177" t="s">
        <v>5</v>
      </c>
      <c r="AU161" s="177" t="s">
        <v>5</v>
      </c>
      <c r="AV161" s="177" t="s">
        <v>1</v>
      </c>
      <c r="AW161" s="159" t="s">
        <v>1</v>
      </c>
      <c r="AX161" s="160" t="s">
        <v>5</v>
      </c>
      <c r="AY161" s="177" t="s">
        <v>5</v>
      </c>
      <c r="AZ161" s="177" t="s">
        <v>5</v>
      </c>
      <c r="BA161" s="177" t="s">
        <v>5</v>
      </c>
      <c r="BB161" s="159" t="s">
        <v>5</v>
      </c>
      <c r="BC161" s="177" t="s">
        <v>5</v>
      </c>
      <c r="BD161" s="177" t="s">
        <v>5</v>
      </c>
      <c r="BE161" s="177" t="s">
        <v>5</v>
      </c>
      <c r="BF161" s="177" t="s">
        <v>5</v>
      </c>
    </row>
    <row r="162" spans="1:58" ht="15.5" thickTop="1" thickBot="1" x14ac:dyDescent="0.4">
      <c r="A162" s="250"/>
      <c r="B162" s="112" t="s">
        <v>272</v>
      </c>
      <c r="D162" s="177" t="s">
        <v>5</v>
      </c>
      <c r="E162" s="177" t="s">
        <v>5</v>
      </c>
      <c r="F162" s="177" t="s">
        <v>5</v>
      </c>
      <c r="G162" s="177" t="s">
        <v>1</v>
      </c>
      <c r="H162" s="159" t="s">
        <v>1</v>
      </c>
      <c r="I162" s="160" t="s">
        <v>5</v>
      </c>
      <c r="J162" s="177" t="s">
        <v>5</v>
      </c>
      <c r="K162" s="159" t="str">
        <f>IF(api_ver=2,"Yes","No")</f>
        <v>Yes</v>
      </c>
      <c r="L162" s="160" t="s">
        <v>5</v>
      </c>
      <c r="M162" s="177" t="s">
        <v>5</v>
      </c>
      <c r="N162" s="161" t="s">
        <v>5</v>
      </c>
      <c r="O162" s="161" t="s">
        <v>5</v>
      </c>
      <c r="P162" s="161" t="s">
        <v>5</v>
      </c>
      <c r="Q162" s="159" t="s">
        <v>5</v>
      </c>
      <c r="R162" s="160" t="s">
        <v>5</v>
      </c>
      <c r="S162" s="159" t="s">
        <v>5</v>
      </c>
      <c r="T162" s="160" t="s">
        <v>5</v>
      </c>
      <c r="U162" s="177" t="s">
        <v>5</v>
      </c>
      <c r="V162" s="177" t="s">
        <v>5</v>
      </c>
      <c r="W162" s="177" t="s">
        <v>5</v>
      </c>
      <c r="X162" s="177" t="s">
        <v>5</v>
      </c>
      <c r="Y162" s="177" t="str">
        <f t="shared" ref="Y162" si="141">IF(api_version=2,"No","No")</f>
        <v>No</v>
      </c>
      <c r="Z162" s="177" t="s">
        <v>5</v>
      </c>
      <c r="AA162" s="177" t="s">
        <v>5</v>
      </c>
      <c r="AB162" s="177" t="s">
        <v>5</v>
      </c>
      <c r="AC162" s="177" t="s">
        <v>5</v>
      </c>
      <c r="AD162" s="177" t="str">
        <f t="shared" si="138"/>
        <v>No</v>
      </c>
      <c r="AE162" s="177" t="s">
        <v>5</v>
      </c>
      <c r="AF162" s="177" t="s">
        <v>5</v>
      </c>
      <c r="AG162" s="177" t="str">
        <f t="shared" ref="AG162:AI162" si="142">IF(api_version=2,"No","No")</f>
        <v>No</v>
      </c>
      <c r="AH162" s="177" t="str">
        <f t="shared" si="142"/>
        <v>No</v>
      </c>
      <c r="AI162" s="177" t="str">
        <f t="shared" si="142"/>
        <v>No</v>
      </c>
      <c r="AJ162" s="177" t="s">
        <v>5</v>
      </c>
      <c r="AK162" s="177" t="str">
        <f t="shared" si="139"/>
        <v>No</v>
      </c>
      <c r="AL162" s="177" t="s">
        <v>1</v>
      </c>
      <c r="AM162" s="177" t="str">
        <f t="shared" ref="AM162" si="143">IF(api_version=2,"No","No")</f>
        <v>No</v>
      </c>
      <c r="AN162" s="177" t="s">
        <v>5</v>
      </c>
      <c r="AO162" s="177" t="str">
        <f t="shared" ref="AO162" si="144">IF(api_version=2,"No","No")</f>
        <v>No</v>
      </c>
      <c r="AP162" s="177" t="s">
        <v>5</v>
      </c>
      <c r="AQ162" s="177" t="str">
        <f t="shared" ref="AQ162:AQ182" si="145">IF(api_version=2,"No","No")</f>
        <v>No</v>
      </c>
      <c r="AR162" s="177" t="s">
        <v>5</v>
      </c>
      <c r="AS162" s="177" t="s">
        <v>5</v>
      </c>
      <c r="AT162" s="177" t="s">
        <v>5</v>
      </c>
      <c r="AU162" s="177" t="s">
        <v>5</v>
      </c>
      <c r="AV162" s="177" t="s">
        <v>1</v>
      </c>
      <c r="AW162" s="159" t="s">
        <v>1</v>
      </c>
      <c r="AX162" s="160" t="s">
        <v>5</v>
      </c>
      <c r="AY162" s="177" t="s">
        <v>5</v>
      </c>
      <c r="AZ162" s="177" t="s">
        <v>5</v>
      </c>
      <c r="BA162" s="177" t="s">
        <v>5</v>
      </c>
      <c r="BB162" s="177" t="s">
        <v>5</v>
      </c>
      <c r="BC162" s="177" t="s">
        <v>5</v>
      </c>
      <c r="BD162" s="177" t="s">
        <v>5</v>
      </c>
      <c r="BE162" s="177" t="s">
        <v>5</v>
      </c>
      <c r="BF162" s="177" t="s">
        <v>5</v>
      </c>
    </row>
    <row r="163" spans="1:58" ht="16.5" hidden="1" customHeight="1" x14ac:dyDescent="0.35">
      <c r="A163" s="250"/>
      <c r="B163" s="109" t="str">
        <f>IF(api_version=2,"Title","-")</f>
        <v>Title</v>
      </c>
      <c r="C163" s="94" t="s">
        <v>171</v>
      </c>
      <c r="D163" s="177" t="s">
        <v>5</v>
      </c>
      <c r="E163" s="177" t="s">
        <v>1</v>
      </c>
      <c r="F163" s="177" t="s">
        <v>5</v>
      </c>
      <c r="G163" s="177"/>
      <c r="H163" s="159"/>
      <c r="I163" s="160" t="s">
        <v>5</v>
      </c>
      <c r="J163" s="177" t="s">
        <v>5</v>
      </c>
      <c r="K163" s="159" t="s">
        <v>5</v>
      </c>
      <c r="L163" s="160"/>
      <c r="M163" s="177"/>
      <c r="N163" s="161"/>
      <c r="O163" s="161"/>
      <c r="P163" s="161"/>
      <c r="Q163" s="159" t="s">
        <v>5</v>
      </c>
      <c r="R163" s="160" t="s">
        <v>5</v>
      </c>
      <c r="S163" s="159"/>
      <c r="T163" s="160" t="s">
        <v>5</v>
      </c>
      <c r="U163" s="177"/>
      <c r="V163" s="177" t="s">
        <v>5</v>
      </c>
      <c r="W163" s="177"/>
      <c r="X163" s="177" t="s">
        <v>5</v>
      </c>
      <c r="Y163" s="177"/>
      <c r="Z163" s="177" t="s">
        <v>5</v>
      </c>
      <c r="AA163" s="177" t="s">
        <v>5</v>
      </c>
      <c r="AB163" s="177" t="s">
        <v>5</v>
      </c>
      <c r="AC163" s="177" t="s">
        <v>5</v>
      </c>
      <c r="AD163" s="177">
        <f t="shared" si="138"/>
        <v>0</v>
      </c>
      <c r="AE163" s="177" t="s">
        <v>5</v>
      </c>
      <c r="AF163" s="177" t="s">
        <v>5</v>
      </c>
      <c r="AG163" s="177"/>
      <c r="AH163" s="177"/>
      <c r="AI163" s="177"/>
      <c r="AJ163" s="177" t="s">
        <v>5</v>
      </c>
      <c r="AK163" s="177" t="str">
        <f t="shared" si="139"/>
        <v>No</v>
      </c>
      <c r="AL163" s="177"/>
      <c r="AM163" s="177"/>
      <c r="AN163" s="177" t="s">
        <v>5</v>
      </c>
      <c r="AO163" s="177">
        <f>AH163</f>
        <v>0</v>
      </c>
      <c r="AP163" s="177" t="s">
        <v>5</v>
      </c>
      <c r="AQ163" s="177" t="str">
        <f t="shared" si="145"/>
        <v>No</v>
      </c>
      <c r="AR163" s="177" t="s">
        <v>5</v>
      </c>
      <c r="AS163" s="177" t="s">
        <v>5</v>
      </c>
      <c r="AT163" s="177" t="s">
        <v>5</v>
      </c>
      <c r="AU163" s="177" t="s">
        <v>5</v>
      </c>
      <c r="AV163" s="177" t="s">
        <v>5</v>
      </c>
      <c r="AW163" s="159"/>
      <c r="AX163" s="160" t="s">
        <v>5</v>
      </c>
      <c r="AY163" s="177" t="s">
        <v>5</v>
      </c>
      <c r="AZ163" s="177" t="s">
        <v>5</v>
      </c>
      <c r="BA163" s="177" t="s">
        <v>5</v>
      </c>
      <c r="BB163" s="159" t="s">
        <v>5</v>
      </c>
      <c r="BC163" s="177" t="s">
        <v>5</v>
      </c>
      <c r="BD163" s="177" t="s">
        <v>5</v>
      </c>
      <c r="BE163" s="177" t="s">
        <v>5</v>
      </c>
      <c r="BF163" s="177" t="s">
        <v>5</v>
      </c>
    </row>
    <row r="164" spans="1:58" ht="16.5" hidden="1" customHeight="1" thickTop="1" thickBot="1" x14ac:dyDescent="0.4">
      <c r="A164" s="250"/>
      <c r="B164" s="109" t="str">
        <f>IF(api_version=2,"First Name","-")</f>
        <v>First Name</v>
      </c>
      <c r="C164" s="94" t="s">
        <v>171</v>
      </c>
      <c r="D164" s="177" t="s">
        <v>5</v>
      </c>
      <c r="E164" s="177"/>
      <c r="F164" s="177" t="s">
        <v>5</v>
      </c>
      <c r="G164" s="177"/>
      <c r="H164" s="159"/>
      <c r="I164" s="160" t="s">
        <v>5</v>
      </c>
      <c r="J164" s="177" t="s">
        <v>5</v>
      </c>
      <c r="K164" s="159" t="s">
        <v>5</v>
      </c>
      <c r="L164" s="160"/>
      <c r="M164" s="177"/>
      <c r="N164" s="161"/>
      <c r="O164" s="161"/>
      <c r="P164" s="161"/>
      <c r="Q164" s="159" t="s">
        <v>5</v>
      </c>
      <c r="R164" s="160" t="s">
        <v>5</v>
      </c>
      <c r="S164" s="159"/>
      <c r="T164" s="160" t="s">
        <v>5</v>
      </c>
      <c r="U164" s="177"/>
      <c r="V164" s="177" t="s">
        <v>5</v>
      </c>
      <c r="W164" s="177"/>
      <c r="X164" s="177" t="s">
        <v>5</v>
      </c>
      <c r="Y164" s="177"/>
      <c r="Z164" s="177" t="s">
        <v>5</v>
      </c>
      <c r="AA164" s="177" t="s">
        <v>5</v>
      </c>
      <c r="AB164" s="177" t="s">
        <v>5</v>
      </c>
      <c r="AC164" s="177" t="s">
        <v>5</v>
      </c>
      <c r="AD164" s="177">
        <f t="shared" si="138"/>
        <v>0</v>
      </c>
      <c r="AE164" s="177" t="s">
        <v>5</v>
      </c>
      <c r="AF164" s="177" t="s">
        <v>5</v>
      </c>
      <c r="AG164" s="177"/>
      <c r="AH164" s="177"/>
      <c r="AI164" s="177"/>
      <c r="AJ164" s="177" t="s">
        <v>5</v>
      </c>
      <c r="AK164" s="177" t="str">
        <f t="shared" si="139"/>
        <v>No</v>
      </c>
      <c r="AL164" s="177"/>
      <c r="AM164" s="177"/>
      <c r="AN164" s="177" t="s">
        <v>5</v>
      </c>
      <c r="AO164" s="177">
        <f>AH164</f>
        <v>0</v>
      </c>
      <c r="AP164" s="177" t="s">
        <v>5</v>
      </c>
      <c r="AQ164" s="177" t="str">
        <f t="shared" si="145"/>
        <v>No</v>
      </c>
      <c r="AR164" s="177" t="s">
        <v>5</v>
      </c>
      <c r="AS164" s="177" t="s">
        <v>5</v>
      </c>
      <c r="AT164" s="177" t="s">
        <v>5</v>
      </c>
      <c r="AU164" s="177" t="s">
        <v>5</v>
      </c>
      <c r="AV164" s="177" t="s">
        <v>1</v>
      </c>
      <c r="AW164" s="159"/>
      <c r="AX164" s="160" t="s">
        <v>5</v>
      </c>
      <c r="AY164" s="177" t="s">
        <v>5</v>
      </c>
      <c r="AZ164" s="177" t="s">
        <v>5</v>
      </c>
      <c r="BA164" s="177" t="s">
        <v>5</v>
      </c>
      <c r="BB164" s="159" t="s">
        <v>5</v>
      </c>
      <c r="BC164" s="177" t="s">
        <v>5</v>
      </c>
      <c r="BD164" s="177" t="s">
        <v>5</v>
      </c>
      <c r="BE164" s="177" t="s">
        <v>5</v>
      </c>
      <c r="BF164" s="177" t="s">
        <v>5</v>
      </c>
    </row>
    <row r="165" spans="1:58" ht="16.5" hidden="1" customHeight="1" thickTop="1" thickBot="1" x14ac:dyDescent="0.4">
      <c r="A165" s="250"/>
      <c r="B165" s="109" t="str">
        <f>IF(api_version=2,"First Names","-")</f>
        <v>First Names</v>
      </c>
      <c r="D165" s="177"/>
      <c r="E165" s="177" t="s">
        <v>5</v>
      </c>
      <c r="F165" s="177" t="s">
        <v>5</v>
      </c>
      <c r="G165" s="177"/>
      <c r="H165" s="159"/>
      <c r="I165" s="160" t="s">
        <v>5</v>
      </c>
      <c r="J165" s="177" t="s">
        <v>5</v>
      </c>
      <c r="K165" s="159"/>
      <c r="L165" s="160"/>
      <c r="M165" s="177"/>
      <c r="N165" s="161"/>
      <c r="O165" s="161"/>
      <c r="P165" s="161"/>
      <c r="Q165" s="159" t="s">
        <v>5</v>
      </c>
      <c r="R165" s="160" t="s">
        <v>5</v>
      </c>
      <c r="S165" s="159"/>
      <c r="T165" s="160" t="s">
        <v>5</v>
      </c>
      <c r="U165" s="177"/>
      <c r="V165" s="177" t="s">
        <v>5</v>
      </c>
      <c r="W165" s="177"/>
      <c r="X165" s="177"/>
      <c r="Y165" s="177"/>
      <c r="Z165" s="177" t="s">
        <v>5</v>
      </c>
      <c r="AA165" s="177" t="s">
        <v>5</v>
      </c>
      <c r="AB165" s="177" t="s">
        <v>5</v>
      </c>
      <c r="AC165" s="177" t="s">
        <v>5</v>
      </c>
      <c r="AD165" s="177">
        <f t="shared" si="138"/>
        <v>0</v>
      </c>
      <c r="AE165" s="177" t="s">
        <v>5</v>
      </c>
      <c r="AF165" s="177" t="s">
        <v>5</v>
      </c>
      <c r="AG165" s="177"/>
      <c r="AH165" s="177"/>
      <c r="AI165" s="177"/>
      <c r="AJ165" s="177" t="s">
        <v>5</v>
      </c>
      <c r="AK165" s="177" t="str">
        <f t="shared" si="139"/>
        <v>No</v>
      </c>
      <c r="AL165" s="177"/>
      <c r="AM165" s="177"/>
      <c r="AN165" s="177" t="s">
        <v>5</v>
      </c>
      <c r="AO165" s="177"/>
      <c r="AP165" s="177" t="s">
        <v>5</v>
      </c>
      <c r="AQ165" s="177" t="str">
        <f t="shared" si="145"/>
        <v>No</v>
      </c>
      <c r="AR165" s="177"/>
      <c r="AS165" s="177" t="s">
        <v>5</v>
      </c>
      <c r="AT165" s="177" t="s">
        <v>5</v>
      </c>
      <c r="AU165" s="177" t="s">
        <v>5</v>
      </c>
      <c r="AV165" s="177"/>
      <c r="AW165" s="159"/>
      <c r="AX165" s="160"/>
      <c r="AY165" s="177"/>
      <c r="AZ165" s="177"/>
      <c r="BA165" s="177"/>
      <c r="BB165" s="159"/>
      <c r="BC165" s="177"/>
      <c r="BD165" s="177"/>
      <c r="BE165" s="177"/>
      <c r="BF165" s="177"/>
    </row>
    <row r="166" spans="1:58" ht="16.5" hidden="1" customHeight="1" thickTop="1" thickBot="1" x14ac:dyDescent="0.4">
      <c r="A166" s="250"/>
      <c r="B166" s="109" t="str">
        <f>IF(api_version=2,"Middle Name","-")</f>
        <v>Middle Name</v>
      </c>
      <c r="C166" s="94" t="s">
        <v>171</v>
      </c>
      <c r="D166" s="177" t="s">
        <v>5</v>
      </c>
      <c r="E166" s="177" t="s">
        <v>1</v>
      </c>
      <c r="F166" s="177" t="s">
        <v>5</v>
      </c>
      <c r="G166" s="177"/>
      <c r="H166" s="159"/>
      <c r="I166" s="160" t="s">
        <v>5</v>
      </c>
      <c r="J166" s="177" t="s">
        <v>5</v>
      </c>
      <c r="K166" s="159" t="s">
        <v>5</v>
      </c>
      <c r="L166" s="160"/>
      <c r="M166" s="177"/>
      <c r="N166" s="161"/>
      <c r="O166" s="161"/>
      <c r="P166" s="161"/>
      <c r="Q166" s="159" t="s">
        <v>5</v>
      </c>
      <c r="R166" s="160" t="s">
        <v>5</v>
      </c>
      <c r="S166" s="159"/>
      <c r="T166" s="160" t="s">
        <v>5</v>
      </c>
      <c r="U166" s="177"/>
      <c r="V166" s="177" t="s">
        <v>5</v>
      </c>
      <c r="W166" s="177"/>
      <c r="X166" s="177" t="s">
        <v>5</v>
      </c>
      <c r="Y166" s="177"/>
      <c r="Z166" s="177" t="s">
        <v>5</v>
      </c>
      <c r="AA166" s="177" t="s">
        <v>5</v>
      </c>
      <c r="AB166" s="177" t="s">
        <v>5</v>
      </c>
      <c r="AC166" s="177" t="s">
        <v>5</v>
      </c>
      <c r="AD166" s="177">
        <f t="shared" si="138"/>
        <v>0</v>
      </c>
      <c r="AE166" s="177" t="s">
        <v>5</v>
      </c>
      <c r="AF166" s="177" t="s">
        <v>5</v>
      </c>
      <c r="AG166" s="177"/>
      <c r="AH166" s="177"/>
      <c r="AI166" s="177"/>
      <c r="AJ166" s="177" t="s">
        <v>5</v>
      </c>
      <c r="AK166" s="177" t="str">
        <f t="shared" si="139"/>
        <v>No</v>
      </c>
      <c r="AL166" s="177"/>
      <c r="AM166" s="177"/>
      <c r="AN166" s="177" t="s">
        <v>5</v>
      </c>
      <c r="AO166" s="177">
        <f t="shared" ref="AO166:AO182" si="146">AH166</f>
        <v>0</v>
      </c>
      <c r="AP166" s="177" t="s">
        <v>5</v>
      </c>
      <c r="AQ166" s="177" t="str">
        <f t="shared" si="145"/>
        <v>No</v>
      </c>
      <c r="AR166" s="177" t="s">
        <v>5</v>
      </c>
      <c r="AS166" s="177" t="s">
        <v>5</v>
      </c>
      <c r="AT166" s="177" t="s">
        <v>5</v>
      </c>
      <c r="AU166" s="177" t="s">
        <v>5</v>
      </c>
      <c r="AV166" s="177" t="s">
        <v>237</v>
      </c>
      <c r="AW166" s="159"/>
      <c r="AX166" s="160" t="s">
        <v>5</v>
      </c>
      <c r="AY166" s="177" t="s">
        <v>5</v>
      </c>
      <c r="AZ166" s="177" t="s">
        <v>5</v>
      </c>
      <c r="BA166" s="177" t="s">
        <v>5</v>
      </c>
      <c r="BB166" s="159" t="s">
        <v>5</v>
      </c>
      <c r="BC166" s="177" t="s">
        <v>5</v>
      </c>
      <c r="BD166" s="177" t="s">
        <v>5</v>
      </c>
      <c r="BE166" s="177" t="s">
        <v>5</v>
      </c>
      <c r="BF166" s="177" t="s">
        <v>5</v>
      </c>
    </row>
    <row r="167" spans="1:58" ht="16.5" hidden="1" customHeight="1" thickTop="1" thickBot="1" x14ac:dyDescent="0.4">
      <c r="A167" s="250"/>
      <c r="B167" s="109" t="str">
        <f>IF(api_version=2,"Surname","-")</f>
        <v>Surname</v>
      </c>
      <c r="C167" s="94" t="s">
        <v>171</v>
      </c>
      <c r="D167" s="177" t="s">
        <v>5</v>
      </c>
      <c r="E167" s="206" t="s">
        <v>238</v>
      </c>
      <c r="F167" s="177" t="s">
        <v>5</v>
      </c>
      <c r="G167" s="177"/>
      <c r="H167" s="159"/>
      <c r="I167" s="160" t="s">
        <v>5</v>
      </c>
      <c r="J167" s="177" t="s">
        <v>5</v>
      </c>
      <c r="K167" s="159" t="s">
        <v>5</v>
      </c>
      <c r="L167" s="160"/>
      <c r="M167" s="177"/>
      <c r="N167" s="161"/>
      <c r="O167" s="161"/>
      <c r="P167" s="161"/>
      <c r="Q167" s="159" t="s">
        <v>5</v>
      </c>
      <c r="R167" s="160" t="s">
        <v>5</v>
      </c>
      <c r="S167" s="159"/>
      <c r="T167" s="160" t="s">
        <v>5</v>
      </c>
      <c r="U167" s="177"/>
      <c r="V167" s="177" t="s">
        <v>5</v>
      </c>
      <c r="W167" s="177"/>
      <c r="X167" s="177" t="s">
        <v>5</v>
      </c>
      <c r="Y167" s="177"/>
      <c r="Z167" s="177" t="s">
        <v>5</v>
      </c>
      <c r="AA167" s="177" t="s">
        <v>5</v>
      </c>
      <c r="AB167" s="177" t="s">
        <v>5</v>
      </c>
      <c r="AC167" s="177" t="s">
        <v>5</v>
      </c>
      <c r="AD167" s="177">
        <f t="shared" si="138"/>
        <v>0</v>
      </c>
      <c r="AE167" s="177" t="s">
        <v>5</v>
      </c>
      <c r="AF167" s="177" t="s">
        <v>5</v>
      </c>
      <c r="AG167" s="177"/>
      <c r="AH167" s="177"/>
      <c r="AI167" s="177"/>
      <c r="AJ167" s="177" t="s">
        <v>5</v>
      </c>
      <c r="AK167" s="177" t="str">
        <f t="shared" si="139"/>
        <v>No</v>
      </c>
      <c r="AL167" s="177" t="s">
        <v>1</v>
      </c>
      <c r="AM167" s="177"/>
      <c r="AN167" s="177" t="s">
        <v>5</v>
      </c>
      <c r="AO167" s="177">
        <f t="shared" si="146"/>
        <v>0</v>
      </c>
      <c r="AP167" s="177" t="s">
        <v>5</v>
      </c>
      <c r="AQ167" s="177" t="str">
        <f t="shared" si="145"/>
        <v>No</v>
      </c>
      <c r="AR167" s="177" t="s">
        <v>5</v>
      </c>
      <c r="AS167" s="177" t="s">
        <v>5</v>
      </c>
      <c r="AT167" s="177" t="s">
        <v>5</v>
      </c>
      <c r="AU167" s="177" t="s">
        <v>5</v>
      </c>
      <c r="AV167" s="177" t="s">
        <v>1</v>
      </c>
      <c r="AW167" s="159"/>
      <c r="AX167" s="160" t="s">
        <v>5</v>
      </c>
      <c r="AY167" s="177" t="s">
        <v>5</v>
      </c>
      <c r="AZ167" s="177" t="s">
        <v>5</v>
      </c>
      <c r="BA167" s="177" t="s">
        <v>5</v>
      </c>
      <c r="BB167" s="159" t="s">
        <v>5</v>
      </c>
      <c r="BC167" s="177" t="s">
        <v>5</v>
      </c>
      <c r="BD167" s="177" t="s">
        <v>5</v>
      </c>
      <c r="BE167" s="177" t="s">
        <v>5</v>
      </c>
      <c r="BF167" s="177" t="s">
        <v>5</v>
      </c>
    </row>
    <row r="168" spans="1:58" ht="15.5" thickTop="1" thickBot="1" x14ac:dyDescent="0.4">
      <c r="A168" s="250"/>
      <c r="B168" s="49" t="str">
        <f>IF(api_version=2,"address.simpleValue","Address")</f>
        <v>address.simpleValue</v>
      </c>
      <c r="D168" s="177" t="s">
        <v>1</v>
      </c>
      <c r="E168" s="177" t="s">
        <v>1</v>
      </c>
      <c r="F168" s="177" t="s">
        <v>5</v>
      </c>
      <c r="G168" s="177" t="s">
        <v>5</v>
      </c>
      <c r="H168" s="159" t="s">
        <v>1</v>
      </c>
      <c r="I168" s="160" t="s">
        <v>5</v>
      </c>
      <c r="J168" s="177" t="s">
        <v>5</v>
      </c>
      <c r="K168" s="159" t="s">
        <v>5</v>
      </c>
      <c r="L168" s="160" t="str">
        <f>IF(api_version=2,"Yes","No")</f>
        <v>Yes</v>
      </c>
      <c r="M168" s="177" t="s">
        <v>1</v>
      </c>
      <c r="N168" s="161" t="s">
        <v>1</v>
      </c>
      <c r="O168" s="161" t="s">
        <v>1</v>
      </c>
      <c r="P168" s="161" t="s">
        <v>1</v>
      </c>
      <c r="Q168" s="159" t="s">
        <v>5</v>
      </c>
      <c r="R168" s="160" t="s">
        <v>5</v>
      </c>
      <c r="S168" s="159" t="s">
        <v>5</v>
      </c>
      <c r="T168" s="160" t="s">
        <v>5</v>
      </c>
      <c r="U168" s="177" t="s">
        <v>5</v>
      </c>
      <c r="V168" s="177" t="s">
        <v>5</v>
      </c>
      <c r="W168" s="177" t="s">
        <v>1</v>
      </c>
      <c r="X168" s="177" t="s">
        <v>5</v>
      </c>
      <c r="Y168" s="177" t="s">
        <v>1</v>
      </c>
      <c r="Z168" s="177" t="s">
        <v>5</v>
      </c>
      <c r="AA168" s="177" t="s">
        <v>5</v>
      </c>
      <c r="AB168" s="177" t="s">
        <v>5</v>
      </c>
      <c r="AC168" s="177" t="s">
        <v>5</v>
      </c>
      <c r="AD168" s="177" t="str">
        <f t="shared" si="138"/>
        <v>Yes</v>
      </c>
      <c r="AE168" s="177" t="s">
        <v>5</v>
      </c>
      <c r="AF168" s="177" t="s">
        <v>5</v>
      </c>
      <c r="AG168" s="177" t="s">
        <v>1</v>
      </c>
      <c r="AH168" s="177" t="s">
        <v>1</v>
      </c>
      <c r="AI168" s="177" t="s">
        <v>1</v>
      </c>
      <c r="AJ168" s="177" t="s">
        <v>5</v>
      </c>
      <c r="AK168" s="177" t="str">
        <f>AJ168</f>
        <v>No</v>
      </c>
      <c r="AL168" s="177" t="s">
        <v>1</v>
      </c>
      <c r="AM168" s="177" t="s">
        <v>5</v>
      </c>
      <c r="AN168" s="177" t="s">
        <v>5</v>
      </c>
      <c r="AO168" s="177" t="str">
        <f t="shared" si="146"/>
        <v>Yes</v>
      </c>
      <c r="AP168" s="177" t="s">
        <v>5</v>
      </c>
      <c r="AQ168" s="177" t="str">
        <f t="shared" si="145"/>
        <v>No</v>
      </c>
      <c r="AR168" s="177" t="s">
        <v>5</v>
      </c>
      <c r="AS168" s="177" t="s">
        <v>5</v>
      </c>
      <c r="AT168" s="177" t="s">
        <v>5</v>
      </c>
      <c r="AU168" s="177" t="s">
        <v>5</v>
      </c>
      <c r="AV168" s="177" t="s">
        <v>5</v>
      </c>
      <c r="AW168" s="159" t="s">
        <v>1</v>
      </c>
      <c r="AX168" s="160" t="s">
        <v>5</v>
      </c>
      <c r="AY168" s="177" t="s">
        <v>5</v>
      </c>
      <c r="AZ168" s="177" t="s">
        <v>5</v>
      </c>
      <c r="BA168" s="177" t="s">
        <v>5</v>
      </c>
      <c r="BB168" s="159" t="s">
        <v>5</v>
      </c>
      <c r="BC168" s="177" t="s">
        <v>5</v>
      </c>
      <c r="BD168" s="177" t="s">
        <v>5</v>
      </c>
      <c r="BE168" s="177" t="s">
        <v>5</v>
      </c>
      <c r="BF168" s="177" t="s">
        <v>5</v>
      </c>
    </row>
    <row r="169" spans="1:58" ht="15.5" thickTop="1" thickBot="1" x14ac:dyDescent="0.4">
      <c r="A169" s="250"/>
      <c r="B169" s="112" t="s">
        <v>273</v>
      </c>
      <c r="C169" s="94" t="s">
        <v>171</v>
      </c>
      <c r="D169" s="177" t="s">
        <v>5</v>
      </c>
      <c r="E169" s="206" t="s">
        <v>238</v>
      </c>
      <c r="F169" s="177" t="s">
        <v>5</v>
      </c>
      <c r="G169" s="177" t="s">
        <v>5</v>
      </c>
      <c r="H169" s="159" t="s">
        <v>1</v>
      </c>
      <c r="I169" s="160" t="s">
        <v>5</v>
      </c>
      <c r="J169" s="177" t="s">
        <v>5</v>
      </c>
      <c r="K169" s="159" t="s">
        <v>5</v>
      </c>
      <c r="L169" s="160" t="s">
        <v>5</v>
      </c>
      <c r="M169" s="177" t="s">
        <v>5</v>
      </c>
      <c r="N169" s="161" t="s">
        <v>5</v>
      </c>
      <c r="O169" s="161" t="s">
        <v>5</v>
      </c>
      <c r="P169" s="161" t="s">
        <v>5</v>
      </c>
      <c r="Q169" s="159" t="s">
        <v>5</v>
      </c>
      <c r="R169" s="160" t="s">
        <v>5</v>
      </c>
      <c r="S169" s="159" t="s">
        <v>5</v>
      </c>
      <c r="T169" s="160" t="s">
        <v>5</v>
      </c>
      <c r="U169" s="177" t="s">
        <v>5</v>
      </c>
      <c r="V169" s="177" t="s">
        <v>5</v>
      </c>
      <c r="W169" s="177" t="s">
        <v>5</v>
      </c>
      <c r="X169" s="177" t="s">
        <v>5</v>
      </c>
      <c r="Y169" s="177" t="str">
        <f t="shared" ref="Y169:Y170" si="147">IF(api_version=2,"No","No")</f>
        <v>No</v>
      </c>
      <c r="Z169" s="177" t="s">
        <v>5</v>
      </c>
      <c r="AA169" s="177" t="s">
        <v>5</v>
      </c>
      <c r="AB169" s="177" t="s">
        <v>5</v>
      </c>
      <c r="AC169" s="177" t="s">
        <v>5</v>
      </c>
      <c r="AD169" s="177" t="str">
        <f t="shared" si="138"/>
        <v>Yes</v>
      </c>
      <c r="AE169" s="177" t="s">
        <v>5</v>
      </c>
      <c r="AF169" s="177" t="s">
        <v>5</v>
      </c>
      <c r="AG169" s="177" t="str">
        <f t="shared" ref="AG169:AI176" si="148">IF(api_version=2,"No","No")</f>
        <v>No</v>
      </c>
      <c r="AH169" s="177" t="s">
        <v>1</v>
      </c>
      <c r="AI169" s="177" t="s">
        <v>1</v>
      </c>
      <c r="AJ169" s="177" t="s">
        <v>5</v>
      </c>
      <c r="AK169" s="177" t="str">
        <f t="shared" ref="AK169:AK178" si="149">AJ169</f>
        <v>No</v>
      </c>
      <c r="AL169" s="177" t="s">
        <v>1</v>
      </c>
      <c r="AM169" s="177" t="str">
        <f t="shared" ref="AM169:AM174" si="150">IF(api_version=2,"No","No")</f>
        <v>No</v>
      </c>
      <c r="AN169" s="177" t="s">
        <v>5</v>
      </c>
      <c r="AO169" s="177" t="str">
        <f t="shared" si="146"/>
        <v>Yes</v>
      </c>
      <c r="AP169" s="177" t="s">
        <v>5</v>
      </c>
      <c r="AQ169" s="177" t="str">
        <f t="shared" si="145"/>
        <v>No</v>
      </c>
      <c r="AR169" s="177" t="s">
        <v>5</v>
      </c>
      <c r="AS169" s="177" t="s">
        <v>5</v>
      </c>
      <c r="AT169" s="177" t="s">
        <v>5</v>
      </c>
      <c r="AU169" s="177" t="s">
        <v>5</v>
      </c>
      <c r="AV169" s="177" t="s">
        <v>5</v>
      </c>
      <c r="AW169" s="159" t="s">
        <v>1</v>
      </c>
      <c r="AX169" s="160" t="s">
        <v>5</v>
      </c>
      <c r="AY169" s="177" t="s">
        <v>5</v>
      </c>
      <c r="AZ169" s="177" t="s">
        <v>5</v>
      </c>
      <c r="BA169" s="177" t="s">
        <v>5</v>
      </c>
      <c r="BB169" s="159" t="s">
        <v>5</v>
      </c>
      <c r="BC169" s="177" t="s">
        <v>5</v>
      </c>
      <c r="BD169" s="177" t="s">
        <v>5</v>
      </c>
      <c r="BE169" s="177" t="s">
        <v>5</v>
      </c>
      <c r="BF169" s="177" t="s">
        <v>5</v>
      </c>
    </row>
    <row r="170" spans="1:58" ht="15.5" thickTop="1" thickBot="1" x14ac:dyDescent="0.4">
      <c r="A170" s="250"/>
      <c r="B170" s="152" t="str">
        <f>IF(api_version=2,"country","-")</f>
        <v>country</v>
      </c>
      <c r="C170" s="94" t="s">
        <v>171</v>
      </c>
      <c r="D170" s="177" t="s">
        <v>5</v>
      </c>
      <c r="E170" s="206" t="s">
        <v>238</v>
      </c>
      <c r="F170" s="177" t="s">
        <v>5</v>
      </c>
      <c r="G170" s="177" t="s">
        <v>5</v>
      </c>
      <c r="H170" s="159" t="s">
        <v>1</v>
      </c>
      <c r="I170" s="160" t="s">
        <v>5</v>
      </c>
      <c r="J170" s="177" t="s">
        <v>5</v>
      </c>
      <c r="K170" s="159" t="s">
        <v>5</v>
      </c>
      <c r="L170" s="160" t="s">
        <v>5</v>
      </c>
      <c r="M170" s="177" t="s">
        <v>1</v>
      </c>
      <c r="N170" s="161" t="s">
        <v>1</v>
      </c>
      <c r="O170" s="161" t="s">
        <v>1</v>
      </c>
      <c r="P170" s="161" t="s">
        <v>1</v>
      </c>
      <c r="Q170" s="159" t="s">
        <v>5</v>
      </c>
      <c r="R170" s="160" t="s">
        <v>5</v>
      </c>
      <c r="S170" s="159" t="s">
        <v>5</v>
      </c>
      <c r="T170" s="160" t="s">
        <v>5</v>
      </c>
      <c r="U170" s="177" t="s">
        <v>5</v>
      </c>
      <c r="V170" s="177" t="s">
        <v>5</v>
      </c>
      <c r="W170" s="177" t="s">
        <v>5</v>
      </c>
      <c r="X170" s="177" t="s">
        <v>5</v>
      </c>
      <c r="Y170" s="177" t="str">
        <f t="shared" si="147"/>
        <v>No</v>
      </c>
      <c r="Z170" s="177" t="s">
        <v>5</v>
      </c>
      <c r="AA170" s="177" t="s">
        <v>5</v>
      </c>
      <c r="AB170" s="177" t="s">
        <v>5</v>
      </c>
      <c r="AC170" s="177" t="s">
        <v>5</v>
      </c>
      <c r="AD170" s="177" t="str">
        <f t="shared" si="138"/>
        <v>No</v>
      </c>
      <c r="AE170" s="177" t="s">
        <v>5</v>
      </c>
      <c r="AF170" s="177" t="s">
        <v>5</v>
      </c>
      <c r="AG170" s="177" t="str">
        <f t="shared" si="148"/>
        <v>No</v>
      </c>
      <c r="AH170" s="177" t="s">
        <v>5</v>
      </c>
      <c r="AI170" s="177" t="s">
        <v>5</v>
      </c>
      <c r="AJ170" s="177" t="s">
        <v>5</v>
      </c>
      <c r="AK170" s="177" t="str">
        <f t="shared" si="149"/>
        <v>No</v>
      </c>
      <c r="AL170" s="177" t="s">
        <v>1</v>
      </c>
      <c r="AM170" s="177" t="str">
        <f t="shared" si="150"/>
        <v>No</v>
      </c>
      <c r="AN170" s="177" t="s">
        <v>5</v>
      </c>
      <c r="AO170" s="177" t="str">
        <f t="shared" si="146"/>
        <v>No</v>
      </c>
      <c r="AP170" s="177" t="s">
        <v>5</v>
      </c>
      <c r="AQ170" s="177" t="str">
        <f t="shared" si="145"/>
        <v>No</v>
      </c>
      <c r="AR170" s="177" t="s">
        <v>5</v>
      </c>
      <c r="AS170" s="177" t="s">
        <v>5</v>
      </c>
      <c r="AT170" s="177" t="s">
        <v>5</v>
      </c>
      <c r="AU170" s="177" t="s">
        <v>5</v>
      </c>
      <c r="AV170" s="177" t="s">
        <v>5</v>
      </c>
      <c r="AW170" s="159" t="str">
        <f>IF(api_version=2,"Yes","No")</f>
        <v>Yes</v>
      </c>
      <c r="AX170" s="160" t="s">
        <v>5</v>
      </c>
      <c r="AY170" s="177" t="s">
        <v>5</v>
      </c>
      <c r="AZ170" s="177" t="s">
        <v>5</v>
      </c>
      <c r="BA170" s="177" t="s">
        <v>5</v>
      </c>
      <c r="BB170" s="159" t="s">
        <v>5</v>
      </c>
      <c r="BC170" s="177" t="s">
        <v>5</v>
      </c>
      <c r="BD170" s="177" t="s">
        <v>5</v>
      </c>
      <c r="BE170" s="177" t="s">
        <v>5</v>
      </c>
      <c r="BF170" s="177" t="s">
        <v>5</v>
      </c>
    </row>
    <row r="171" spans="1:58" ht="15.5" thickTop="1" thickBot="1" x14ac:dyDescent="0.4">
      <c r="A171" s="250"/>
      <c r="B171" s="152" t="str">
        <f>IF(api_version=2,"gender","Gender")</f>
        <v>gender</v>
      </c>
      <c r="D171" s="177" t="s">
        <v>5</v>
      </c>
      <c r="E171" s="206" t="s">
        <v>234</v>
      </c>
      <c r="F171" s="177" t="s">
        <v>5</v>
      </c>
      <c r="G171" s="177" t="s">
        <v>1</v>
      </c>
      <c r="H171" s="159" t="s">
        <v>1</v>
      </c>
      <c r="I171" s="160" t="s">
        <v>5</v>
      </c>
      <c r="J171" s="177" t="s">
        <v>5</v>
      </c>
      <c r="K171" s="166" t="s">
        <v>234</v>
      </c>
      <c r="L171" s="164" t="s">
        <v>234</v>
      </c>
      <c r="M171" s="177" t="s">
        <v>5</v>
      </c>
      <c r="N171" s="161" t="s">
        <v>1</v>
      </c>
      <c r="O171" s="161" t="s">
        <v>1</v>
      </c>
      <c r="P171" s="161" t="s">
        <v>1</v>
      </c>
      <c r="Q171" s="159" t="s">
        <v>5</v>
      </c>
      <c r="R171" s="160" t="s">
        <v>5</v>
      </c>
      <c r="S171" s="159" t="s">
        <v>5</v>
      </c>
      <c r="T171" s="160" t="s">
        <v>5</v>
      </c>
      <c r="U171" s="164" t="s">
        <v>234</v>
      </c>
      <c r="V171" s="177" t="s">
        <v>5</v>
      </c>
      <c r="W171" s="177" t="s">
        <v>5</v>
      </c>
      <c r="X171" s="177" t="s">
        <v>5</v>
      </c>
      <c r="Y171" s="177" t="s">
        <v>5</v>
      </c>
      <c r="Z171" s="177" t="s">
        <v>5</v>
      </c>
      <c r="AA171" s="177" t="s">
        <v>5</v>
      </c>
      <c r="AB171" s="177" t="s">
        <v>5</v>
      </c>
      <c r="AC171" s="177" t="s">
        <v>5</v>
      </c>
      <c r="AD171" s="177" t="str">
        <f t="shared" si="138"/>
        <v>No</v>
      </c>
      <c r="AE171" s="177" t="s">
        <v>5</v>
      </c>
      <c r="AF171" s="177" t="s">
        <v>5</v>
      </c>
      <c r="AG171" s="177" t="str">
        <f t="shared" si="148"/>
        <v>No</v>
      </c>
      <c r="AH171" s="177" t="s">
        <v>5</v>
      </c>
      <c r="AI171" s="177" t="s">
        <v>5</v>
      </c>
      <c r="AJ171" s="177" t="s">
        <v>5</v>
      </c>
      <c r="AK171" s="177" t="str">
        <f>AJ171</f>
        <v>No</v>
      </c>
      <c r="AL171" s="177" t="s">
        <v>1</v>
      </c>
      <c r="AM171" s="177" t="str">
        <f t="shared" si="150"/>
        <v>No</v>
      </c>
      <c r="AN171" s="177" t="s">
        <v>5</v>
      </c>
      <c r="AO171" s="177" t="str">
        <f t="shared" si="146"/>
        <v>No</v>
      </c>
      <c r="AP171" s="177" t="s">
        <v>5</v>
      </c>
      <c r="AQ171" s="177" t="str">
        <f t="shared" si="145"/>
        <v>No</v>
      </c>
      <c r="AR171" s="177" t="s">
        <v>5</v>
      </c>
      <c r="AS171" s="177" t="s">
        <v>5</v>
      </c>
      <c r="AT171" s="177" t="s">
        <v>5</v>
      </c>
      <c r="AU171" s="177" t="s">
        <v>5</v>
      </c>
      <c r="AV171" s="177" t="s">
        <v>5</v>
      </c>
      <c r="AW171" s="166" t="s">
        <v>234</v>
      </c>
      <c r="AX171" s="160" t="s">
        <v>5</v>
      </c>
      <c r="AY171" s="177" t="s">
        <v>5</v>
      </c>
      <c r="AZ171" s="177" t="s">
        <v>5</v>
      </c>
      <c r="BA171" s="177" t="s">
        <v>5</v>
      </c>
      <c r="BB171" s="159" t="s">
        <v>5</v>
      </c>
      <c r="BC171" s="177" t="s">
        <v>5</v>
      </c>
      <c r="BD171" s="177" t="s">
        <v>5</v>
      </c>
      <c r="BE171" s="177" t="s">
        <v>5</v>
      </c>
      <c r="BF171" s="177" t="s">
        <v>5</v>
      </c>
    </row>
    <row r="172" spans="1:58" ht="15.5" thickTop="1" thickBot="1" x14ac:dyDescent="0.4">
      <c r="A172" s="250"/>
      <c r="B172" s="152" t="str">
        <f>IF(api_version=2,"placeOBirth","-")</f>
        <v>placeOBirth</v>
      </c>
      <c r="C172" s="94" t="s">
        <v>171</v>
      </c>
      <c r="D172" s="177" t="s">
        <v>5</v>
      </c>
      <c r="E172" s="177" t="s">
        <v>5</v>
      </c>
      <c r="F172" s="177" t="s">
        <v>5</v>
      </c>
      <c r="G172" s="177" t="s">
        <v>1</v>
      </c>
      <c r="H172" s="159" t="s">
        <v>5</v>
      </c>
      <c r="I172" s="160" t="s">
        <v>5</v>
      </c>
      <c r="J172" s="177" t="s">
        <v>5</v>
      </c>
      <c r="K172" s="159" t="s">
        <v>5</v>
      </c>
      <c r="L172" s="160" t="s">
        <v>5</v>
      </c>
      <c r="M172" s="177" t="s">
        <v>5</v>
      </c>
      <c r="N172" s="161" t="s">
        <v>5</v>
      </c>
      <c r="O172" s="161" t="s">
        <v>5</v>
      </c>
      <c r="P172" s="161" t="s">
        <v>5</v>
      </c>
      <c r="Q172" s="159" t="s">
        <v>5</v>
      </c>
      <c r="R172" s="160" t="s">
        <v>5</v>
      </c>
      <c r="S172" s="159" t="s">
        <v>5</v>
      </c>
      <c r="T172" s="160" t="s">
        <v>5</v>
      </c>
      <c r="U172" s="177" t="s">
        <v>5</v>
      </c>
      <c r="V172" s="177" t="s">
        <v>5</v>
      </c>
      <c r="W172" s="177" t="s">
        <v>5</v>
      </c>
      <c r="X172" s="177" t="s">
        <v>5</v>
      </c>
      <c r="Y172" s="177" t="str">
        <f t="shared" ref="Y172:Y182" si="151">IF(api_version=2,"No","No")</f>
        <v>No</v>
      </c>
      <c r="Z172" s="177" t="s">
        <v>5</v>
      </c>
      <c r="AA172" s="177" t="s">
        <v>5</v>
      </c>
      <c r="AB172" s="177" t="s">
        <v>5</v>
      </c>
      <c r="AC172" s="177" t="s">
        <v>5</v>
      </c>
      <c r="AD172" s="177" t="str">
        <f t="shared" si="138"/>
        <v>No</v>
      </c>
      <c r="AE172" s="177" t="s">
        <v>5</v>
      </c>
      <c r="AF172" s="177" t="s">
        <v>5</v>
      </c>
      <c r="AG172" s="177" t="str">
        <f t="shared" si="148"/>
        <v>No</v>
      </c>
      <c r="AH172" s="177" t="s">
        <v>5</v>
      </c>
      <c r="AI172" s="177" t="s">
        <v>5</v>
      </c>
      <c r="AJ172" s="177" t="s">
        <v>5</v>
      </c>
      <c r="AK172" s="177" t="str">
        <f t="shared" si="149"/>
        <v>No</v>
      </c>
      <c r="AL172" s="177" t="s">
        <v>5</v>
      </c>
      <c r="AM172" s="177" t="str">
        <f t="shared" si="150"/>
        <v>No</v>
      </c>
      <c r="AN172" s="177" t="s">
        <v>5</v>
      </c>
      <c r="AO172" s="177" t="str">
        <f t="shared" si="146"/>
        <v>No</v>
      </c>
      <c r="AP172" s="177" t="s">
        <v>5</v>
      </c>
      <c r="AQ172" s="177" t="str">
        <f t="shared" si="145"/>
        <v>No</v>
      </c>
      <c r="AR172" s="177" t="s">
        <v>5</v>
      </c>
      <c r="AS172" s="177" t="s">
        <v>5</v>
      </c>
      <c r="AT172" s="177" t="s">
        <v>5</v>
      </c>
      <c r="AU172" s="177" t="s">
        <v>5</v>
      </c>
      <c r="AV172" s="177" t="s">
        <v>5</v>
      </c>
      <c r="AW172" s="159" t="str">
        <f>IF(api_version=2,"Yes","No")</f>
        <v>Yes</v>
      </c>
      <c r="AX172" s="160" t="s">
        <v>5</v>
      </c>
      <c r="AY172" s="177" t="s">
        <v>5</v>
      </c>
      <c r="AZ172" s="177" t="s">
        <v>5</v>
      </c>
      <c r="BA172" s="177" t="s">
        <v>5</v>
      </c>
      <c r="BB172" s="159" t="s">
        <v>5</v>
      </c>
      <c r="BC172" s="177" t="s">
        <v>5</v>
      </c>
      <c r="BD172" s="177" t="s">
        <v>5</v>
      </c>
      <c r="BE172" s="177" t="s">
        <v>5</v>
      </c>
      <c r="BF172" s="177" t="s">
        <v>5</v>
      </c>
    </row>
    <row r="173" spans="1:58" ht="15.5" thickTop="1" thickBot="1" x14ac:dyDescent="0.4">
      <c r="A173" s="250"/>
      <c r="B173" s="152" t="str">
        <f>IF(api_version=2,"nationality","-")</f>
        <v>nationality</v>
      </c>
      <c r="C173" s="94" t="s">
        <v>171</v>
      </c>
      <c r="D173" s="177" t="s">
        <v>5</v>
      </c>
      <c r="E173" s="177" t="s">
        <v>5</v>
      </c>
      <c r="F173" s="177" t="s">
        <v>5</v>
      </c>
      <c r="G173" s="177" t="s">
        <v>5</v>
      </c>
      <c r="H173" s="159" t="s">
        <v>5</v>
      </c>
      <c r="I173" s="160" t="s">
        <v>5</v>
      </c>
      <c r="J173" s="177" t="s">
        <v>5</v>
      </c>
      <c r="K173" s="159" t="s">
        <v>5</v>
      </c>
      <c r="L173" s="160" t="s">
        <v>5</v>
      </c>
      <c r="M173" s="177" t="s">
        <v>5</v>
      </c>
      <c r="N173" s="161" t="s">
        <v>5</v>
      </c>
      <c r="O173" s="161" t="s">
        <v>5</v>
      </c>
      <c r="P173" s="161" t="s">
        <v>5</v>
      </c>
      <c r="Q173" s="159" t="s">
        <v>5</v>
      </c>
      <c r="R173" s="160" t="s">
        <v>5</v>
      </c>
      <c r="S173" s="159" t="s">
        <v>5</v>
      </c>
      <c r="T173" s="160" t="s">
        <v>5</v>
      </c>
      <c r="U173" s="177" t="s">
        <v>5</v>
      </c>
      <c r="V173" s="177" t="s">
        <v>5</v>
      </c>
      <c r="W173" s="177" t="s">
        <v>5</v>
      </c>
      <c r="X173" s="177" t="s">
        <v>5</v>
      </c>
      <c r="Y173" s="177" t="str">
        <f t="shared" si="151"/>
        <v>No</v>
      </c>
      <c r="Z173" s="177" t="s">
        <v>5</v>
      </c>
      <c r="AA173" s="177" t="s">
        <v>5</v>
      </c>
      <c r="AB173" s="177" t="s">
        <v>5</v>
      </c>
      <c r="AC173" s="177" t="s">
        <v>5</v>
      </c>
      <c r="AD173" s="177" t="str">
        <f t="shared" si="138"/>
        <v>No</v>
      </c>
      <c r="AE173" s="177" t="s">
        <v>5</v>
      </c>
      <c r="AF173" s="177" t="s">
        <v>5</v>
      </c>
      <c r="AG173" s="177" t="str">
        <f t="shared" si="148"/>
        <v>No</v>
      </c>
      <c r="AH173" s="177" t="s">
        <v>5</v>
      </c>
      <c r="AI173" s="177" t="s">
        <v>5</v>
      </c>
      <c r="AJ173" s="177" t="s">
        <v>5</v>
      </c>
      <c r="AK173" s="177" t="str">
        <f t="shared" si="149"/>
        <v>No</v>
      </c>
      <c r="AL173" s="177" t="s">
        <v>1</v>
      </c>
      <c r="AM173" s="177" t="str">
        <f t="shared" si="150"/>
        <v>No</v>
      </c>
      <c r="AN173" s="177" t="s">
        <v>5</v>
      </c>
      <c r="AO173" s="177" t="str">
        <f t="shared" si="146"/>
        <v>No</v>
      </c>
      <c r="AP173" s="177" t="s">
        <v>5</v>
      </c>
      <c r="AQ173" s="177" t="str">
        <f t="shared" si="145"/>
        <v>No</v>
      </c>
      <c r="AR173" s="177" t="s">
        <v>5</v>
      </c>
      <c r="AS173" s="177" t="s">
        <v>5</v>
      </c>
      <c r="AT173" s="177" t="s">
        <v>5</v>
      </c>
      <c r="AU173" s="177" t="s">
        <v>5</v>
      </c>
      <c r="AV173" s="177" t="s">
        <v>5</v>
      </c>
      <c r="AW173" s="159" t="s">
        <v>5</v>
      </c>
      <c r="AX173" s="160" t="s">
        <v>5</v>
      </c>
      <c r="AY173" s="177" t="s">
        <v>5</v>
      </c>
      <c r="AZ173" s="177" t="s">
        <v>5</v>
      </c>
      <c r="BA173" s="177" t="s">
        <v>5</v>
      </c>
      <c r="BB173" s="159" t="s">
        <v>5</v>
      </c>
      <c r="BC173" s="177" t="s">
        <v>5</v>
      </c>
      <c r="BD173" s="177" t="s">
        <v>5</v>
      </c>
      <c r="BE173" s="177" t="s">
        <v>5</v>
      </c>
      <c r="BF173" s="177" t="s">
        <v>5</v>
      </c>
    </row>
    <row r="174" spans="1:58" ht="15.5" thickTop="1" thickBot="1" x14ac:dyDescent="0.4">
      <c r="A174" s="250"/>
      <c r="B174" s="152" t="str">
        <f>IF(api_version=2,"countryOfResidence","-")</f>
        <v>countryOfResidence</v>
      </c>
      <c r="C174" s="94" t="s">
        <v>171</v>
      </c>
      <c r="D174" s="177" t="s">
        <v>5</v>
      </c>
      <c r="E174" s="177" t="s">
        <v>5</v>
      </c>
      <c r="F174" s="177" t="s">
        <v>5</v>
      </c>
      <c r="G174" s="177" t="s">
        <v>5</v>
      </c>
      <c r="H174" s="159" t="s">
        <v>5</v>
      </c>
      <c r="I174" s="160" t="s">
        <v>5</v>
      </c>
      <c r="J174" s="177" t="s">
        <v>5</v>
      </c>
      <c r="K174" s="159" t="s">
        <v>5</v>
      </c>
      <c r="L174" s="160" t="s">
        <v>5</v>
      </c>
      <c r="M174" s="177" t="s">
        <v>5</v>
      </c>
      <c r="N174" s="161" t="s">
        <v>5</v>
      </c>
      <c r="O174" s="161" t="s">
        <v>5</v>
      </c>
      <c r="P174" s="161" t="s">
        <v>5</v>
      </c>
      <c r="Q174" s="159" t="s">
        <v>5</v>
      </c>
      <c r="R174" s="160" t="s">
        <v>5</v>
      </c>
      <c r="S174" s="159" t="s">
        <v>5</v>
      </c>
      <c r="T174" s="160" t="s">
        <v>5</v>
      </c>
      <c r="U174" s="177" t="s">
        <v>5</v>
      </c>
      <c r="V174" s="177" t="s">
        <v>5</v>
      </c>
      <c r="W174" s="177" t="s">
        <v>5</v>
      </c>
      <c r="X174" s="177" t="s">
        <v>5</v>
      </c>
      <c r="Y174" s="177" t="str">
        <f t="shared" si="151"/>
        <v>No</v>
      </c>
      <c r="Z174" s="177" t="s">
        <v>5</v>
      </c>
      <c r="AA174" s="177" t="s">
        <v>5</v>
      </c>
      <c r="AB174" s="177" t="s">
        <v>5</v>
      </c>
      <c r="AC174" s="177" t="s">
        <v>5</v>
      </c>
      <c r="AD174" s="177" t="str">
        <f t="shared" si="138"/>
        <v>No</v>
      </c>
      <c r="AE174" s="177" t="s">
        <v>5</v>
      </c>
      <c r="AF174" s="177" t="s">
        <v>5</v>
      </c>
      <c r="AG174" s="177" t="str">
        <f t="shared" si="148"/>
        <v>No</v>
      </c>
      <c r="AH174" s="177" t="s">
        <v>5</v>
      </c>
      <c r="AI174" s="177" t="s">
        <v>5</v>
      </c>
      <c r="AJ174" s="177" t="s">
        <v>5</v>
      </c>
      <c r="AK174" s="177" t="str">
        <f t="shared" si="149"/>
        <v>No</v>
      </c>
      <c r="AL174" s="177" t="s">
        <v>5</v>
      </c>
      <c r="AM174" s="177" t="str">
        <f t="shared" si="150"/>
        <v>No</v>
      </c>
      <c r="AN174" s="177" t="s">
        <v>5</v>
      </c>
      <c r="AO174" s="177" t="str">
        <f t="shared" si="146"/>
        <v>No</v>
      </c>
      <c r="AP174" s="177" t="s">
        <v>5</v>
      </c>
      <c r="AQ174" s="177" t="str">
        <f t="shared" si="145"/>
        <v>No</v>
      </c>
      <c r="AR174" s="177" t="s">
        <v>5</v>
      </c>
      <c r="AS174" s="177" t="s">
        <v>5</v>
      </c>
      <c r="AT174" s="177" t="s">
        <v>5</v>
      </c>
      <c r="AU174" s="177" t="s">
        <v>5</v>
      </c>
      <c r="AV174" s="177" t="s">
        <v>5</v>
      </c>
      <c r="AW174" s="159" t="s">
        <v>5</v>
      </c>
      <c r="AX174" s="160" t="s">
        <v>5</v>
      </c>
      <c r="AY174" s="177" t="s">
        <v>5</v>
      </c>
      <c r="AZ174" s="177" t="s">
        <v>5</v>
      </c>
      <c r="BA174" s="177" t="s">
        <v>5</v>
      </c>
      <c r="BB174" s="159" t="s">
        <v>5</v>
      </c>
      <c r="BC174" s="177" t="s">
        <v>5</v>
      </c>
      <c r="BD174" s="177" t="s">
        <v>5</v>
      </c>
      <c r="BE174" s="177" t="s">
        <v>5</v>
      </c>
      <c r="BF174" s="177" t="s">
        <v>5</v>
      </c>
    </row>
    <row r="175" spans="1:58" ht="15.5" thickTop="1" thickBot="1" x14ac:dyDescent="0.4">
      <c r="A175" s="250"/>
      <c r="B175" s="152" t="str">
        <f>IF(api_version=2,"directorType","-")</f>
        <v>directorType</v>
      </c>
      <c r="C175" s="94" t="s">
        <v>171</v>
      </c>
      <c r="D175" s="177" t="s">
        <v>5</v>
      </c>
      <c r="E175" s="159" t="str">
        <f>IF(api_version=2,"Yes","No")</f>
        <v>Yes</v>
      </c>
      <c r="F175" s="177" t="s">
        <v>5</v>
      </c>
      <c r="G175" s="206" t="s">
        <v>234</v>
      </c>
      <c r="H175" s="159" t="s">
        <v>5</v>
      </c>
      <c r="I175" s="160" t="s">
        <v>5</v>
      </c>
      <c r="J175" s="177" t="s">
        <v>5</v>
      </c>
      <c r="K175" s="166" t="s">
        <v>234</v>
      </c>
      <c r="L175" s="160" t="str">
        <f>IF(api_version=2,"Yes","No")</f>
        <v>Yes</v>
      </c>
      <c r="M175" s="177" t="s">
        <v>1</v>
      </c>
      <c r="N175" s="161" t="s">
        <v>1</v>
      </c>
      <c r="O175" s="161" t="s">
        <v>1</v>
      </c>
      <c r="P175" s="161" t="s">
        <v>1</v>
      </c>
      <c r="Q175" s="159" t="s">
        <v>5</v>
      </c>
      <c r="R175" s="160" t="s">
        <v>5</v>
      </c>
      <c r="S175" s="159" t="str">
        <f>IF(api_version=2,"No","No")</f>
        <v>No</v>
      </c>
      <c r="T175" s="160" t="s">
        <v>5</v>
      </c>
      <c r="U175" s="177" t="s">
        <v>5</v>
      </c>
      <c r="V175" s="177" t="s">
        <v>5</v>
      </c>
      <c r="W175" s="177" t="s">
        <v>5</v>
      </c>
      <c r="X175" s="177" t="s">
        <v>5</v>
      </c>
      <c r="Y175" s="177" t="str">
        <f t="shared" si="151"/>
        <v>No</v>
      </c>
      <c r="Z175" s="177" t="s">
        <v>5</v>
      </c>
      <c r="AA175" s="177" t="s">
        <v>5</v>
      </c>
      <c r="AB175" s="177" t="s">
        <v>5</v>
      </c>
      <c r="AC175" s="177" t="s">
        <v>5</v>
      </c>
      <c r="AD175" s="177" t="str">
        <f t="shared" si="138"/>
        <v>No</v>
      </c>
      <c r="AE175" s="177" t="s">
        <v>5</v>
      </c>
      <c r="AF175" s="177" t="s">
        <v>5</v>
      </c>
      <c r="AG175" s="177" t="str">
        <f t="shared" si="148"/>
        <v>No</v>
      </c>
      <c r="AH175" s="177" t="str">
        <f t="shared" si="148"/>
        <v>No</v>
      </c>
      <c r="AI175" s="177" t="str">
        <f t="shared" si="148"/>
        <v>No</v>
      </c>
      <c r="AJ175" s="177" t="s">
        <v>5</v>
      </c>
      <c r="AK175" s="177" t="str">
        <f t="shared" si="149"/>
        <v>No</v>
      </c>
      <c r="AL175" s="177" t="s">
        <v>1</v>
      </c>
      <c r="AM175" s="159" t="str">
        <f>IF(api_version=1,"No","Yes")</f>
        <v>Yes</v>
      </c>
      <c r="AN175" s="177" t="s">
        <v>5</v>
      </c>
      <c r="AO175" s="177" t="str">
        <f t="shared" si="146"/>
        <v>No</v>
      </c>
      <c r="AP175" s="177" t="s">
        <v>5</v>
      </c>
      <c r="AQ175" s="177" t="str">
        <f t="shared" si="145"/>
        <v>No</v>
      </c>
      <c r="AR175" s="177" t="s">
        <v>5</v>
      </c>
      <c r="AS175" s="177" t="s">
        <v>5</v>
      </c>
      <c r="AT175" s="177" t="s">
        <v>5</v>
      </c>
      <c r="AU175" s="177" t="s">
        <v>5</v>
      </c>
      <c r="AV175" s="177" t="s">
        <v>5</v>
      </c>
      <c r="AW175" s="159" t="str">
        <f>IF(api_version=2,"Yes","No")</f>
        <v>Yes</v>
      </c>
      <c r="AX175" s="160" t="s">
        <v>5</v>
      </c>
      <c r="AY175" s="177" t="s">
        <v>5</v>
      </c>
      <c r="AZ175" s="177" t="s">
        <v>5</v>
      </c>
      <c r="BA175" s="177" t="s">
        <v>5</v>
      </c>
      <c r="BB175" s="159" t="s">
        <v>5</v>
      </c>
      <c r="BC175" s="177" t="s">
        <v>5</v>
      </c>
      <c r="BD175" s="177" t="s">
        <v>5</v>
      </c>
      <c r="BE175" s="177" t="s">
        <v>5</v>
      </c>
      <c r="BF175" s="177" t="s">
        <v>5</v>
      </c>
    </row>
    <row r="176" spans="1:58" ht="15.5" thickTop="1" thickBot="1" x14ac:dyDescent="0.4">
      <c r="A176" s="250"/>
      <c r="B176" s="152" t="str">
        <f>IF(api_version=2,"hasNegativeInfo","-")</f>
        <v>hasNegativeInfo</v>
      </c>
      <c r="C176" s="94" t="s">
        <v>171</v>
      </c>
      <c r="D176" s="177" t="s">
        <v>5</v>
      </c>
      <c r="E176" s="177" t="s">
        <v>5</v>
      </c>
      <c r="F176" s="177" t="s">
        <v>5</v>
      </c>
      <c r="G176" s="177" t="s">
        <v>5</v>
      </c>
      <c r="H176" s="159" t="s">
        <v>5</v>
      </c>
      <c r="I176" s="160" t="s">
        <v>5</v>
      </c>
      <c r="J176" s="177" t="s">
        <v>5</v>
      </c>
      <c r="K176" s="159" t="s">
        <v>5</v>
      </c>
      <c r="L176" s="160" t="s">
        <v>5</v>
      </c>
      <c r="M176" s="177" t="s">
        <v>5</v>
      </c>
      <c r="N176" s="161" t="s">
        <v>5</v>
      </c>
      <c r="O176" s="161" t="s">
        <v>5</v>
      </c>
      <c r="P176" s="161" t="s">
        <v>5</v>
      </c>
      <c r="Q176" s="159" t="s">
        <v>5</v>
      </c>
      <c r="R176" s="160" t="s">
        <v>5</v>
      </c>
      <c r="S176" s="159" t="s">
        <v>5</v>
      </c>
      <c r="T176" s="160" t="s">
        <v>5</v>
      </c>
      <c r="U176" s="177" t="s">
        <v>5</v>
      </c>
      <c r="V176" s="177" t="s">
        <v>5</v>
      </c>
      <c r="W176" s="177" t="s">
        <v>5</v>
      </c>
      <c r="X176" s="177" t="s">
        <v>5</v>
      </c>
      <c r="Y176" s="177" t="str">
        <f t="shared" si="151"/>
        <v>No</v>
      </c>
      <c r="Z176" s="177" t="s">
        <v>5</v>
      </c>
      <c r="AA176" s="177" t="s">
        <v>5</v>
      </c>
      <c r="AB176" s="177" t="s">
        <v>5</v>
      </c>
      <c r="AC176" s="177" t="s">
        <v>5</v>
      </c>
      <c r="AD176" s="177" t="str">
        <f t="shared" si="138"/>
        <v>No</v>
      </c>
      <c r="AE176" s="177" t="s">
        <v>5</v>
      </c>
      <c r="AF176" s="177" t="s">
        <v>5</v>
      </c>
      <c r="AG176" s="177" t="str">
        <f t="shared" si="148"/>
        <v>No</v>
      </c>
      <c r="AH176" s="177" t="s">
        <v>5</v>
      </c>
      <c r="AI176" s="177" t="s">
        <v>5</v>
      </c>
      <c r="AJ176" s="177" t="s">
        <v>5</v>
      </c>
      <c r="AK176" s="177" t="str">
        <f>AJ176</f>
        <v>No</v>
      </c>
      <c r="AL176" s="177" t="s">
        <v>5</v>
      </c>
      <c r="AM176" s="177" t="str">
        <f t="shared" ref="AM176" si="152">IF(api_version=2,"No","No")</f>
        <v>No</v>
      </c>
      <c r="AN176" s="177" t="s">
        <v>5</v>
      </c>
      <c r="AO176" s="177" t="str">
        <f t="shared" si="146"/>
        <v>No</v>
      </c>
      <c r="AP176" s="177" t="s">
        <v>5</v>
      </c>
      <c r="AQ176" s="177" t="str">
        <f t="shared" si="145"/>
        <v>No</v>
      </c>
      <c r="AR176" s="177" t="s">
        <v>5</v>
      </c>
      <c r="AS176" s="177" t="s">
        <v>5</v>
      </c>
      <c r="AT176" s="177" t="s">
        <v>5</v>
      </c>
      <c r="AU176" s="177" t="s">
        <v>5</v>
      </c>
      <c r="AV176" s="177" t="s">
        <v>5</v>
      </c>
      <c r="AW176" s="159" t="str">
        <f>IF(api_version=2,"Yes","No")</f>
        <v>Yes</v>
      </c>
      <c r="AX176" s="160" t="s">
        <v>5</v>
      </c>
      <c r="AY176" s="177" t="s">
        <v>5</v>
      </c>
      <c r="AZ176" s="177" t="s">
        <v>5</v>
      </c>
      <c r="BA176" s="177" t="s">
        <v>5</v>
      </c>
      <c r="BB176" s="159" t="s">
        <v>5</v>
      </c>
      <c r="BC176" s="177" t="s">
        <v>5</v>
      </c>
      <c r="BD176" s="177" t="s">
        <v>5</v>
      </c>
      <c r="BE176" s="177" t="s">
        <v>5</v>
      </c>
      <c r="BF176" s="177" t="s">
        <v>5</v>
      </c>
    </row>
    <row r="177" spans="1:58" ht="15.5" thickTop="1" thickBot="1" x14ac:dyDescent="0.4">
      <c r="A177" s="250"/>
      <c r="B177" s="152" t="str">
        <f>IF(api_version=2,"dateOfBirth","DateOfBirth")</f>
        <v>dateOfBirth</v>
      </c>
      <c r="D177" s="177" t="s">
        <v>1</v>
      </c>
      <c r="E177" s="177" t="s">
        <v>1</v>
      </c>
      <c r="F177" s="177" t="s">
        <v>5</v>
      </c>
      <c r="G177" s="177" t="s">
        <v>1</v>
      </c>
      <c r="H177" s="159" t="s">
        <v>1</v>
      </c>
      <c r="I177" s="160" t="s">
        <v>5</v>
      </c>
      <c r="J177" s="177" t="s">
        <v>5</v>
      </c>
      <c r="K177" s="159" t="s">
        <v>5</v>
      </c>
      <c r="L177" s="160" t="str">
        <f>IF(api_version=2,"Yes","No")</f>
        <v>Yes</v>
      </c>
      <c r="M177" s="177" t="s">
        <v>5</v>
      </c>
      <c r="N177" s="161" t="s">
        <v>1</v>
      </c>
      <c r="O177" s="161" t="s">
        <v>1</v>
      </c>
      <c r="P177" s="161" t="s">
        <v>1</v>
      </c>
      <c r="Q177" s="159" t="s">
        <v>5</v>
      </c>
      <c r="R177" s="160" t="s">
        <v>5</v>
      </c>
      <c r="S177" s="159" t="s">
        <v>5</v>
      </c>
      <c r="T177" s="160" t="s">
        <v>5</v>
      </c>
      <c r="U177" s="177" t="s">
        <v>1</v>
      </c>
      <c r="V177" s="177" t="s">
        <v>5</v>
      </c>
      <c r="W177" s="177" t="s">
        <v>5</v>
      </c>
      <c r="X177" s="177" t="s">
        <v>5</v>
      </c>
      <c r="Y177" s="177" t="str">
        <f t="shared" si="151"/>
        <v>No</v>
      </c>
      <c r="Z177" s="177" t="s">
        <v>5</v>
      </c>
      <c r="AA177" s="177" t="s">
        <v>5</v>
      </c>
      <c r="AB177" s="177" t="s">
        <v>5</v>
      </c>
      <c r="AC177" s="177" t="s">
        <v>5</v>
      </c>
      <c r="AD177" s="177" t="str">
        <f t="shared" si="138"/>
        <v>No</v>
      </c>
      <c r="AE177" s="177" t="s">
        <v>5</v>
      </c>
      <c r="AF177" s="177" t="s">
        <v>5</v>
      </c>
      <c r="AG177" s="177" t="s">
        <v>1</v>
      </c>
      <c r="AH177" s="177" t="s">
        <v>5</v>
      </c>
      <c r="AI177" s="177" t="s">
        <v>5</v>
      </c>
      <c r="AJ177" s="177" t="s">
        <v>5</v>
      </c>
      <c r="AK177" s="177" t="str">
        <f>AJ177</f>
        <v>No</v>
      </c>
      <c r="AL177" s="177" t="s">
        <v>1</v>
      </c>
      <c r="AM177" s="177" t="s">
        <v>5</v>
      </c>
      <c r="AN177" s="177" t="s">
        <v>5</v>
      </c>
      <c r="AO177" s="177" t="str">
        <f t="shared" si="146"/>
        <v>No</v>
      </c>
      <c r="AP177" s="177" t="s">
        <v>5</v>
      </c>
      <c r="AQ177" s="177" t="str">
        <f t="shared" si="145"/>
        <v>No</v>
      </c>
      <c r="AR177" s="177" t="s">
        <v>5</v>
      </c>
      <c r="AS177" s="177" t="s">
        <v>5</v>
      </c>
      <c r="AT177" s="177" t="s">
        <v>5</v>
      </c>
      <c r="AU177" s="177" t="s">
        <v>5</v>
      </c>
      <c r="AV177" s="177" t="s">
        <v>5</v>
      </c>
      <c r="AW177" s="159" t="str">
        <f>IF(api_version=2,"Yes","No")</f>
        <v>Yes</v>
      </c>
      <c r="AX177" s="160" t="s">
        <v>5</v>
      </c>
      <c r="AY177" s="177" t="s">
        <v>5</v>
      </c>
      <c r="AZ177" s="177" t="s">
        <v>5</v>
      </c>
      <c r="BA177" s="177" t="s">
        <v>5</v>
      </c>
      <c r="BB177" s="159" t="s">
        <v>5</v>
      </c>
      <c r="BC177" s="177" t="s">
        <v>5</v>
      </c>
      <c r="BD177" s="177" t="s">
        <v>5</v>
      </c>
      <c r="BE177" s="177" t="s">
        <v>5</v>
      </c>
      <c r="BF177" s="177" t="s">
        <v>5</v>
      </c>
    </row>
    <row r="178" spans="1:58" ht="15.5" thickTop="1" thickBot="1" x14ac:dyDescent="0.4">
      <c r="A178" s="250"/>
      <c r="B178" s="152" t="str">
        <f>IF(api_version=2,"signingAuthority (boolean)","-")</f>
        <v>signingAuthority (boolean)</v>
      </c>
      <c r="D178" s="177" t="s">
        <v>1</v>
      </c>
      <c r="E178" s="177" t="s">
        <v>1</v>
      </c>
      <c r="F178" s="177" t="s">
        <v>5</v>
      </c>
      <c r="G178" s="177" t="s">
        <v>5</v>
      </c>
      <c r="H178" s="159" t="s">
        <v>1</v>
      </c>
      <c r="I178" s="160" t="s">
        <v>5</v>
      </c>
      <c r="J178" s="177" t="s">
        <v>5</v>
      </c>
      <c r="K178" s="159" t="s">
        <v>1</v>
      </c>
      <c r="L178" s="164" t="s">
        <v>238</v>
      </c>
      <c r="M178" s="177" t="s">
        <v>1</v>
      </c>
      <c r="N178" s="161" t="s">
        <v>5</v>
      </c>
      <c r="O178" s="161" t="s">
        <v>5</v>
      </c>
      <c r="P178" s="161" t="s">
        <v>5</v>
      </c>
      <c r="Q178" s="159" t="s">
        <v>1</v>
      </c>
      <c r="R178" s="160" t="s">
        <v>5</v>
      </c>
      <c r="S178" s="159" t="s">
        <v>5</v>
      </c>
      <c r="T178" s="160" t="s">
        <v>5</v>
      </c>
      <c r="U178" s="177" t="s">
        <v>1</v>
      </c>
      <c r="V178" s="177" t="s">
        <v>5</v>
      </c>
      <c r="W178" s="177" t="s">
        <v>1</v>
      </c>
      <c r="X178" s="177" t="s">
        <v>5</v>
      </c>
      <c r="Y178" s="177" t="str">
        <f t="shared" si="151"/>
        <v>No</v>
      </c>
      <c r="Z178" s="177" t="s">
        <v>5</v>
      </c>
      <c r="AA178" s="177" t="s">
        <v>5</v>
      </c>
      <c r="AB178" s="177" t="s">
        <v>5</v>
      </c>
      <c r="AC178" s="177" t="s">
        <v>5</v>
      </c>
      <c r="AD178" s="177" t="str">
        <f t="shared" si="138"/>
        <v>Yes</v>
      </c>
      <c r="AE178" s="177" t="s">
        <v>5</v>
      </c>
      <c r="AF178" s="177" t="s">
        <v>5</v>
      </c>
      <c r="AG178" s="177" t="s">
        <v>1</v>
      </c>
      <c r="AH178" s="177" t="s">
        <v>1</v>
      </c>
      <c r="AI178" s="177" t="s">
        <v>1</v>
      </c>
      <c r="AJ178" s="177" t="s">
        <v>5</v>
      </c>
      <c r="AK178" s="177" t="str">
        <f t="shared" si="149"/>
        <v>No</v>
      </c>
      <c r="AL178" s="177" t="s">
        <v>1</v>
      </c>
      <c r="AM178" s="177" t="s">
        <v>1</v>
      </c>
      <c r="AN178" s="177" t="s">
        <v>5</v>
      </c>
      <c r="AO178" s="177" t="str">
        <f t="shared" si="146"/>
        <v>Yes</v>
      </c>
      <c r="AP178" s="177" t="s">
        <v>5</v>
      </c>
      <c r="AQ178" s="177" t="str">
        <f t="shared" si="145"/>
        <v>No</v>
      </c>
      <c r="AR178" s="177" t="s">
        <v>5</v>
      </c>
      <c r="AS178" s="177" t="s">
        <v>5</v>
      </c>
      <c r="AT178" s="177" t="s">
        <v>5</v>
      </c>
      <c r="AU178" s="177" t="s">
        <v>5</v>
      </c>
      <c r="AV178" s="177" t="s">
        <v>1</v>
      </c>
      <c r="AW178" s="159" t="s">
        <v>1</v>
      </c>
      <c r="AX178" s="160" t="s">
        <v>5</v>
      </c>
      <c r="AY178" s="177" t="s">
        <v>5</v>
      </c>
      <c r="AZ178" s="177" t="s">
        <v>5</v>
      </c>
      <c r="BA178" s="177" t="s">
        <v>5</v>
      </c>
      <c r="BB178" s="159" t="s">
        <v>5</v>
      </c>
      <c r="BC178" s="177" t="s">
        <v>5</v>
      </c>
      <c r="BD178" s="177" t="s">
        <v>5</v>
      </c>
      <c r="BE178" s="177" t="s">
        <v>5</v>
      </c>
      <c r="BF178" s="177" t="s">
        <v>5</v>
      </c>
    </row>
    <row r="179" spans="1:58" ht="15" thickTop="1" x14ac:dyDescent="0.35">
      <c r="A179" s="250"/>
      <c r="B179" s="154" t="str">
        <f>IF(api_version=2,"positions[*].positionName","Position")</f>
        <v>positions[*].positionName</v>
      </c>
      <c r="C179" s="94" t="s">
        <v>171</v>
      </c>
      <c r="D179" s="177" t="s">
        <v>5</v>
      </c>
      <c r="E179" s="177" t="s">
        <v>5</v>
      </c>
      <c r="F179" s="177" t="s">
        <v>5</v>
      </c>
      <c r="G179" s="177" t="s">
        <v>1</v>
      </c>
      <c r="H179" s="159" t="s">
        <v>5</v>
      </c>
      <c r="I179" s="160" t="s">
        <v>5</v>
      </c>
      <c r="J179" s="177" t="s">
        <v>5</v>
      </c>
      <c r="K179" s="159" t="s">
        <v>5</v>
      </c>
      <c r="L179" s="160" t="s">
        <v>5</v>
      </c>
      <c r="M179" s="177" t="s">
        <v>5</v>
      </c>
      <c r="N179" s="161" t="s">
        <v>1</v>
      </c>
      <c r="O179" s="161" t="s">
        <v>1</v>
      </c>
      <c r="P179" s="161" t="s">
        <v>1</v>
      </c>
      <c r="Q179" s="159" t="s">
        <v>5</v>
      </c>
      <c r="R179" s="160" t="s">
        <v>5</v>
      </c>
      <c r="S179" s="159" t="s">
        <v>5</v>
      </c>
      <c r="T179" s="160" t="s">
        <v>5</v>
      </c>
      <c r="U179" s="177" t="s">
        <v>1</v>
      </c>
      <c r="V179" s="177" t="s">
        <v>5</v>
      </c>
      <c r="W179" s="177" t="s">
        <v>5</v>
      </c>
      <c r="X179" s="177" t="s">
        <v>5</v>
      </c>
      <c r="Y179" s="177" t="str">
        <f t="shared" si="151"/>
        <v>No</v>
      </c>
      <c r="Z179" s="177" t="s">
        <v>5</v>
      </c>
      <c r="AA179" s="177" t="s">
        <v>5</v>
      </c>
      <c r="AB179" s="177" t="s">
        <v>5</v>
      </c>
      <c r="AC179" s="177" t="s">
        <v>5</v>
      </c>
      <c r="AD179" s="177" t="str">
        <f t="shared" si="138"/>
        <v>No</v>
      </c>
      <c r="AE179" s="177" t="s">
        <v>5</v>
      </c>
      <c r="AF179" s="177" t="s">
        <v>5</v>
      </c>
      <c r="AG179" s="177" t="str">
        <f t="shared" ref="AG179:AI179" si="153">IF(api_version=2,"No","No")</f>
        <v>No</v>
      </c>
      <c r="AH179" s="177" t="str">
        <f t="shared" si="153"/>
        <v>No</v>
      </c>
      <c r="AI179" s="177" t="str">
        <f t="shared" si="153"/>
        <v>No</v>
      </c>
      <c r="AJ179" s="177" t="s">
        <v>5</v>
      </c>
      <c r="AK179" s="177" t="str">
        <f>AJ179</f>
        <v>No</v>
      </c>
      <c r="AL179" s="177" t="s">
        <v>1</v>
      </c>
      <c r="AM179" s="159" t="str">
        <f>IF(api_version=1,"No","No")</f>
        <v>No</v>
      </c>
      <c r="AN179" s="177" t="s">
        <v>5</v>
      </c>
      <c r="AO179" s="177" t="str">
        <f t="shared" si="146"/>
        <v>No</v>
      </c>
      <c r="AP179" s="177" t="s">
        <v>5</v>
      </c>
      <c r="AQ179" s="177" t="str">
        <f t="shared" si="145"/>
        <v>No</v>
      </c>
      <c r="AR179" s="177" t="s">
        <v>5</v>
      </c>
      <c r="AS179" s="177" t="s">
        <v>5</v>
      </c>
      <c r="AT179" s="177" t="s">
        <v>5</v>
      </c>
      <c r="AU179" s="177" t="s">
        <v>5</v>
      </c>
      <c r="AV179" s="177" t="str">
        <f>IF(api_version=2,"No","No")</f>
        <v>No</v>
      </c>
      <c r="AW179" s="159" t="s">
        <v>5</v>
      </c>
      <c r="AX179" s="160" t="s">
        <v>5</v>
      </c>
      <c r="AY179" s="177" t="s">
        <v>5</v>
      </c>
      <c r="AZ179" s="177" t="s">
        <v>5</v>
      </c>
      <c r="BA179" s="177" t="s">
        <v>5</v>
      </c>
      <c r="BB179" s="159" t="s">
        <v>5</v>
      </c>
      <c r="BC179" s="177" t="s">
        <v>5</v>
      </c>
      <c r="BD179" s="177" t="s">
        <v>5</v>
      </c>
      <c r="BE179" s="177" t="s">
        <v>5</v>
      </c>
      <c r="BF179" s="177" t="s">
        <v>5</v>
      </c>
    </row>
    <row r="180" spans="1:58" ht="14.5" x14ac:dyDescent="0.35">
      <c r="A180" s="250"/>
      <c r="B180" s="144" t="str">
        <f>IF(api_version=2,"positions[*].providerCode","-")</f>
        <v>positions[*].providerCode</v>
      </c>
      <c r="D180" s="177" t="s">
        <v>1</v>
      </c>
      <c r="E180" s="177" t="s">
        <v>1</v>
      </c>
      <c r="F180" s="177" t="s">
        <v>5</v>
      </c>
      <c r="G180" s="177" t="s">
        <v>5</v>
      </c>
      <c r="H180" s="159" t="s">
        <v>1</v>
      </c>
      <c r="I180" s="160" t="s">
        <v>5</v>
      </c>
      <c r="J180" s="177" t="s">
        <v>5</v>
      </c>
      <c r="K180" s="159" t="s">
        <v>1</v>
      </c>
      <c r="L180" s="160" t="str">
        <f>IF(api_version=2,"Yes","No")</f>
        <v>Yes</v>
      </c>
      <c r="M180" s="177" t="s">
        <v>1</v>
      </c>
      <c r="N180" s="161" t="s">
        <v>1</v>
      </c>
      <c r="O180" s="161" t="s">
        <v>1</v>
      </c>
      <c r="P180" s="161" t="s">
        <v>1</v>
      </c>
      <c r="Q180" s="159" t="s">
        <v>1</v>
      </c>
      <c r="R180" s="160" t="s">
        <v>5</v>
      </c>
      <c r="S180" s="159" t="s">
        <v>5</v>
      </c>
      <c r="T180" s="160" t="s">
        <v>5</v>
      </c>
      <c r="U180" s="177" t="s">
        <v>1</v>
      </c>
      <c r="V180" s="177" t="s">
        <v>5</v>
      </c>
      <c r="W180" s="177" t="s">
        <v>1</v>
      </c>
      <c r="X180" s="177" t="s">
        <v>5</v>
      </c>
      <c r="Y180" s="177" t="str">
        <f t="shared" si="151"/>
        <v>No</v>
      </c>
      <c r="Z180" s="177" t="s">
        <v>5</v>
      </c>
      <c r="AA180" s="177" t="s">
        <v>5</v>
      </c>
      <c r="AB180" s="177" t="s">
        <v>5</v>
      </c>
      <c r="AC180" s="177" t="s">
        <v>5</v>
      </c>
      <c r="AD180" s="177" t="str">
        <f t="shared" si="138"/>
        <v>Yes</v>
      </c>
      <c r="AE180" s="177" t="s">
        <v>5</v>
      </c>
      <c r="AF180" s="177" t="s">
        <v>5</v>
      </c>
      <c r="AG180" s="177" t="s">
        <v>1</v>
      </c>
      <c r="AH180" s="177" t="s">
        <v>1</v>
      </c>
      <c r="AI180" s="177" t="s">
        <v>1</v>
      </c>
      <c r="AJ180" s="177" t="s">
        <v>5</v>
      </c>
      <c r="AK180" s="177" t="str">
        <f>AJ180</f>
        <v>No</v>
      </c>
      <c r="AL180" s="177" t="s">
        <v>1</v>
      </c>
      <c r="AM180" s="177" t="s">
        <v>5</v>
      </c>
      <c r="AN180" s="177" t="s">
        <v>5</v>
      </c>
      <c r="AO180" s="177" t="str">
        <f t="shared" si="146"/>
        <v>Yes</v>
      </c>
      <c r="AP180" s="177" t="s">
        <v>5</v>
      </c>
      <c r="AQ180" s="177" t="str">
        <f t="shared" si="145"/>
        <v>No</v>
      </c>
      <c r="AR180" s="177" t="s">
        <v>5</v>
      </c>
      <c r="AS180" s="177" t="s">
        <v>5</v>
      </c>
      <c r="AT180" s="177" t="s">
        <v>5</v>
      </c>
      <c r="AU180" s="177" t="s">
        <v>5</v>
      </c>
      <c r="AV180" s="177" t="s">
        <v>1</v>
      </c>
      <c r="AW180" s="159" t="s">
        <v>1</v>
      </c>
      <c r="AX180" s="160" t="s">
        <v>5</v>
      </c>
      <c r="AY180" s="177" t="s">
        <v>5</v>
      </c>
      <c r="AZ180" s="177" t="s">
        <v>5</v>
      </c>
      <c r="BA180" s="177" t="s">
        <v>5</v>
      </c>
      <c r="BB180" s="159" t="s">
        <v>5</v>
      </c>
      <c r="BC180" s="177" t="s">
        <v>5</v>
      </c>
      <c r="BD180" s="177" t="s">
        <v>5</v>
      </c>
      <c r="BE180" s="177" t="s">
        <v>5</v>
      </c>
      <c r="BF180" s="177" t="s">
        <v>5</v>
      </c>
    </row>
    <row r="181" spans="1:58" ht="14.5" x14ac:dyDescent="0.35">
      <c r="A181" s="250"/>
      <c r="B181" s="144" t="str">
        <f>IF(api_version=2,"positions[*].dateAppointed","Position @AppointmentDate")</f>
        <v>positions[*].dateAppointed</v>
      </c>
      <c r="C181" s="94" t="s">
        <v>171</v>
      </c>
      <c r="D181" s="177" t="s">
        <v>5</v>
      </c>
      <c r="E181" s="177" t="str">
        <f>IF(api_ver=2,"Yes","No")</f>
        <v>Yes</v>
      </c>
      <c r="F181" s="177" t="s">
        <v>5</v>
      </c>
      <c r="G181" s="177" t="s">
        <v>5</v>
      </c>
      <c r="H181" s="159" t="s">
        <v>1</v>
      </c>
      <c r="I181" s="160" t="s">
        <v>5</v>
      </c>
      <c r="J181" s="177" t="s">
        <v>5</v>
      </c>
      <c r="K181" s="159" t="s">
        <v>5</v>
      </c>
      <c r="L181" s="160" t="s">
        <v>5</v>
      </c>
      <c r="M181" s="177" t="s">
        <v>5</v>
      </c>
      <c r="N181" s="161" t="s">
        <v>1</v>
      </c>
      <c r="O181" s="161" t="s">
        <v>1</v>
      </c>
      <c r="P181" s="161" t="s">
        <v>1</v>
      </c>
      <c r="Q181" s="159" t="s">
        <v>5</v>
      </c>
      <c r="R181" s="160" t="s">
        <v>5</v>
      </c>
      <c r="S181" s="159" t="s">
        <v>5</v>
      </c>
      <c r="T181" s="160" t="s">
        <v>5</v>
      </c>
      <c r="U181" s="177" t="s">
        <v>5</v>
      </c>
      <c r="V181" s="177" t="s">
        <v>5</v>
      </c>
      <c r="W181" s="177" t="s">
        <v>5</v>
      </c>
      <c r="X181" s="177" t="s">
        <v>5</v>
      </c>
      <c r="Y181" s="177" t="str">
        <f t="shared" si="151"/>
        <v>No</v>
      </c>
      <c r="Z181" s="177" t="s">
        <v>5</v>
      </c>
      <c r="AA181" s="177" t="s">
        <v>5</v>
      </c>
      <c r="AB181" s="177" t="s">
        <v>5</v>
      </c>
      <c r="AC181" s="177" t="s">
        <v>5</v>
      </c>
      <c r="AD181" s="177" t="str">
        <f t="shared" si="138"/>
        <v>No</v>
      </c>
      <c r="AE181" s="177" t="s">
        <v>5</v>
      </c>
      <c r="AF181" s="177" t="s">
        <v>5</v>
      </c>
      <c r="AG181" s="177" t="str">
        <f t="shared" ref="AG181:AI182" si="154">IF(api_version=2,"No","No")</f>
        <v>No</v>
      </c>
      <c r="AH181" s="177" t="str">
        <f t="shared" si="154"/>
        <v>No</v>
      </c>
      <c r="AI181" s="177" t="str">
        <f t="shared" si="154"/>
        <v>No</v>
      </c>
      <c r="AJ181" s="177" t="s">
        <v>5</v>
      </c>
      <c r="AK181" s="177" t="str">
        <f>AJ181</f>
        <v>No</v>
      </c>
      <c r="AL181" s="177" t="s">
        <v>5</v>
      </c>
      <c r="AM181" s="177" t="str">
        <f t="shared" ref="AM181:AM182" si="155">IF(api_version=2,"No","No")</f>
        <v>No</v>
      </c>
      <c r="AN181" s="177" t="s">
        <v>5</v>
      </c>
      <c r="AO181" s="177" t="str">
        <f t="shared" si="146"/>
        <v>No</v>
      </c>
      <c r="AP181" s="177" t="s">
        <v>5</v>
      </c>
      <c r="AQ181" s="177" t="str">
        <f t="shared" si="145"/>
        <v>No</v>
      </c>
      <c r="AR181" s="177" t="s">
        <v>5</v>
      </c>
      <c r="AS181" s="177" t="s">
        <v>5</v>
      </c>
      <c r="AT181" s="177" t="s">
        <v>5</v>
      </c>
      <c r="AU181" s="177" t="s">
        <v>5</v>
      </c>
      <c r="AV181" s="177" t="s">
        <v>5</v>
      </c>
      <c r="AW181" s="159" t="s">
        <v>5</v>
      </c>
      <c r="AX181" s="160" t="s">
        <v>5</v>
      </c>
      <c r="AY181" s="177" t="s">
        <v>5</v>
      </c>
      <c r="AZ181" s="177" t="s">
        <v>5</v>
      </c>
      <c r="BA181" s="177" t="s">
        <v>5</v>
      </c>
      <c r="BB181" s="159" t="s">
        <v>5</v>
      </c>
      <c r="BC181" s="177" t="s">
        <v>5</v>
      </c>
      <c r="BD181" s="177" t="s">
        <v>5</v>
      </c>
      <c r="BE181" s="177" t="s">
        <v>5</v>
      </c>
      <c r="BF181" s="177" t="s">
        <v>5</v>
      </c>
    </row>
    <row r="182" spans="1:58" ht="15" thickBot="1" x14ac:dyDescent="0.4">
      <c r="A182" s="250"/>
      <c r="B182" s="124" t="str">
        <f>IF(api_version=2,"positions[*].authority","-")</f>
        <v>positions[*].authority</v>
      </c>
      <c r="C182" s="94" t="s">
        <v>171</v>
      </c>
      <c r="D182" s="177" t="s">
        <v>5</v>
      </c>
      <c r="E182" s="177" t="s">
        <v>5</v>
      </c>
      <c r="F182" s="177" t="s">
        <v>5</v>
      </c>
      <c r="G182" s="177" t="s">
        <v>5</v>
      </c>
      <c r="H182" s="159" t="s">
        <v>1</v>
      </c>
      <c r="I182" s="160" t="s">
        <v>5</v>
      </c>
      <c r="J182" s="177" t="s">
        <v>5</v>
      </c>
      <c r="K182" s="166" t="str">
        <f>IF(api_version=2,"Yes*","No")</f>
        <v>Yes*</v>
      </c>
      <c r="L182" s="164" t="s">
        <v>238</v>
      </c>
      <c r="M182" s="177" t="s">
        <v>1</v>
      </c>
      <c r="N182" s="161" t="s">
        <v>5</v>
      </c>
      <c r="O182" s="161" t="s">
        <v>5</v>
      </c>
      <c r="P182" s="161" t="s">
        <v>5</v>
      </c>
      <c r="Q182" s="159" t="s">
        <v>5</v>
      </c>
      <c r="R182" s="160" t="s">
        <v>5</v>
      </c>
      <c r="S182" s="159" t="str">
        <f>IF(api_version=2,"Yes","No")</f>
        <v>Yes</v>
      </c>
      <c r="T182" s="160" t="s">
        <v>5</v>
      </c>
      <c r="U182" s="177" t="s">
        <v>5</v>
      </c>
      <c r="V182" s="177" t="s">
        <v>5</v>
      </c>
      <c r="W182" s="177" t="s">
        <v>5</v>
      </c>
      <c r="X182" s="177" t="s">
        <v>5</v>
      </c>
      <c r="Y182" s="177" t="str">
        <f t="shared" si="151"/>
        <v>No</v>
      </c>
      <c r="Z182" s="177" t="s">
        <v>5</v>
      </c>
      <c r="AA182" s="177" t="s">
        <v>5</v>
      </c>
      <c r="AB182" s="177" t="s">
        <v>5</v>
      </c>
      <c r="AC182" s="177" t="s">
        <v>5</v>
      </c>
      <c r="AD182" s="177" t="str">
        <f t="shared" si="138"/>
        <v>No</v>
      </c>
      <c r="AE182" s="177" t="s">
        <v>5</v>
      </c>
      <c r="AF182" s="177" t="s">
        <v>5</v>
      </c>
      <c r="AG182" s="177" t="str">
        <f t="shared" si="154"/>
        <v>No</v>
      </c>
      <c r="AH182" s="177" t="str">
        <f t="shared" si="154"/>
        <v>No</v>
      </c>
      <c r="AI182" s="177" t="str">
        <f t="shared" si="154"/>
        <v>No</v>
      </c>
      <c r="AJ182" s="177" t="s">
        <v>5</v>
      </c>
      <c r="AK182" s="177" t="str">
        <f>AJ182</f>
        <v>No</v>
      </c>
      <c r="AL182" s="177" t="s">
        <v>276</v>
      </c>
      <c r="AM182" s="177" t="str">
        <f t="shared" si="155"/>
        <v>No</v>
      </c>
      <c r="AN182" s="177" t="s">
        <v>5</v>
      </c>
      <c r="AO182" s="177" t="str">
        <f t="shared" si="146"/>
        <v>No</v>
      </c>
      <c r="AP182" s="177" t="s">
        <v>5</v>
      </c>
      <c r="AQ182" s="177" t="str">
        <f t="shared" si="145"/>
        <v>No</v>
      </c>
      <c r="AR182" s="177" t="s">
        <v>5</v>
      </c>
      <c r="AS182" s="177" t="s">
        <v>5</v>
      </c>
      <c r="AT182" s="177" t="s">
        <v>5</v>
      </c>
      <c r="AU182" s="177" t="s">
        <v>5</v>
      </c>
      <c r="AV182" s="177" t="s">
        <v>5</v>
      </c>
      <c r="AW182" s="159" t="s">
        <v>5</v>
      </c>
      <c r="AX182" s="160" t="s">
        <v>5</v>
      </c>
      <c r="AY182" s="177" t="s">
        <v>5</v>
      </c>
      <c r="AZ182" s="177" t="s">
        <v>5</v>
      </c>
      <c r="BA182" s="177" t="s">
        <v>5</v>
      </c>
      <c r="BB182" s="159" t="s">
        <v>5</v>
      </c>
      <c r="BC182" s="177" t="s">
        <v>5</v>
      </c>
      <c r="BD182" s="177" t="s">
        <v>5</v>
      </c>
      <c r="BE182" s="177" t="s">
        <v>5</v>
      </c>
      <c r="BF182" s="177" t="s">
        <v>5</v>
      </c>
    </row>
    <row r="183" spans="1:58" ht="15.75" customHeight="1" thickTop="1" thickBot="1" x14ac:dyDescent="0.4">
      <c r="A183" s="250"/>
      <c r="B183" s="124" t="str">
        <f>IF(api_version=2,"additionalData","-")</f>
        <v>additionalData</v>
      </c>
      <c r="D183" s="177" t="str">
        <f t="shared" ref="D183:J184" si="156">IF(api_version=2,"No","No")</f>
        <v>No</v>
      </c>
      <c r="E183" s="177" t="str">
        <f t="shared" si="156"/>
        <v>No</v>
      </c>
      <c r="F183" s="177" t="str">
        <f t="shared" si="156"/>
        <v>No</v>
      </c>
      <c r="G183" s="207" t="str">
        <f>IF(api_version=2,"Yes","No")</f>
        <v>Yes</v>
      </c>
      <c r="H183" s="233" t="str">
        <f t="shared" ref="H183" si="157">IF(api_version=2,"No","No")</f>
        <v>No</v>
      </c>
      <c r="I183" s="234" t="str">
        <f t="shared" ref="I183:BF184" si="158">IF(api_version=2,"No","No")</f>
        <v>No</v>
      </c>
      <c r="J183" s="177" t="str">
        <f t="shared" si="158"/>
        <v>No</v>
      </c>
      <c r="K183" s="159" t="str">
        <f t="shared" si="158"/>
        <v>No</v>
      </c>
      <c r="L183" s="160" t="str">
        <f t="shared" si="158"/>
        <v>No</v>
      </c>
      <c r="M183" s="177" t="str">
        <f t="shared" si="158"/>
        <v>No</v>
      </c>
      <c r="N183" s="161" t="s">
        <v>1</v>
      </c>
      <c r="O183" s="161" t="s">
        <v>1</v>
      </c>
      <c r="P183" s="161" t="s">
        <v>1</v>
      </c>
      <c r="Q183" s="159" t="str">
        <f t="shared" si="158"/>
        <v>No</v>
      </c>
      <c r="R183" s="160" t="str">
        <f t="shared" si="158"/>
        <v>No</v>
      </c>
      <c r="S183" s="177" t="str">
        <f t="shared" si="158"/>
        <v>No</v>
      </c>
      <c r="T183" s="177" t="str">
        <f t="shared" si="158"/>
        <v>No</v>
      </c>
      <c r="U183" s="177" t="str">
        <f t="shared" si="158"/>
        <v>No</v>
      </c>
      <c r="V183" s="177" t="str">
        <f t="shared" si="158"/>
        <v>No</v>
      </c>
      <c r="W183" s="177" t="str">
        <f t="shared" si="158"/>
        <v>No</v>
      </c>
      <c r="X183" s="177" t="str">
        <f t="shared" si="158"/>
        <v>No</v>
      </c>
      <c r="Y183" s="177" t="str">
        <f t="shared" si="158"/>
        <v>No</v>
      </c>
      <c r="Z183" s="177" t="str">
        <f t="shared" si="158"/>
        <v>No</v>
      </c>
      <c r="AA183" s="177" t="str">
        <f t="shared" si="158"/>
        <v>No</v>
      </c>
      <c r="AB183" s="177" t="str">
        <f t="shared" si="158"/>
        <v>No</v>
      </c>
      <c r="AC183" s="177" t="str">
        <f t="shared" si="158"/>
        <v>No</v>
      </c>
      <c r="AD183" s="177" t="str">
        <f t="shared" si="138"/>
        <v>No</v>
      </c>
      <c r="AE183" s="177" t="str">
        <f t="shared" si="158"/>
        <v>No</v>
      </c>
      <c r="AF183" s="177" t="str">
        <f t="shared" si="158"/>
        <v>No</v>
      </c>
      <c r="AG183" s="177" t="str">
        <f t="shared" si="158"/>
        <v>No</v>
      </c>
      <c r="AH183" s="177" t="str">
        <f t="shared" si="158"/>
        <v>No</v>
      </c>
      <c r="AI183" s="177" t="str">
        <f t="shared" si="158"/>
        <v>No</v>
      </c>
      <c r="AJ183" s="177" t="str">
        <f t="shared" si="158"/>
        <v>No</v>
      </c>
      <c r="AK183" s="177" t="str">
        <f t="shared" si="158"/>
        <v>No</v>
      </c>
      <c r="AL183" s="177" t="str">
        <f t="shared" si="158"/>
        <v>No</v>
      </c>
      <c r="AM183" s="177" t="str">
        <f t="shared" si="158"/>
        <v>No</v>
      </c>
      <c r="AN183" s="177" t="str">
        <f t="shared" si="158"/>
        <v>No</v>
      </c>
      <c r="AO183" s="177" t="str">
        <f t="shared" si="158"/>
        <v>No</v>
      </c>
      <c r="AP183" s="177" t="str">
        <f t="shared" si="158"/>
        <v>No</v>
      </c>
      <c r="AQ183" s="177" t="str">
        <f t="shared" si="158"/>
        <v>No</v>
      </c>
      <c r="AR183" s="177" t="str">
        <f t="shared" si="158"/>
        <v>No</v>
      </c>
      <c r="AS183" s="177" t="str">
        <f t="shared" si="158"/>
        <v>No</v>
      </c>
      <c r="AT183" s="177" t="str">
        <f t="shared" si="158"/>
        <v>No</v>
      </c>
      <c r="AU183" s="177" t="str">
        <f t="shared" si="158"/>
        <v>No</v>
      </c>
      <c r="AV183" s="177" t="str">
        <f t="shared" si="158"/>
        <v>No</v>
      </c>
      <c r="AW183" s="177" t="str">
        <f t="shared" si="158"/>
        <v>No</v>
      </c>
      <c r="AX183" s="177" t="str">
        <f t="shared" si="158"/>
        <v>No</v>
      </c>
      <c r="AY183" s="177" t="str">
        <f t="shared" si="158"/>
        <v>No</v>
      </c>
      <c r="AZ183" s="177" t="str">
        <f t="shared" si="158"/>
        <v>No</v>
      </c>
      <c r="BA183" s="177" t="str">
        <f t="shared" si="158"/>
        <v>No</v>
      </c>
      <c r="BB183" s="177" t="str">
        <f t="shared" si="158"/>
        <v>No</v>
      </c>
      <c r="BC183" s="177" t="str">
        <f t="shared" si="158"/>
        <v>No</v>
      </c>
      <c r="BD183" s="177" t="str">
        <f t="shared" si="158"/>
        <v>No</v>
      </c>
      <c r="BE183" s="177" t="str">
        <f t="shared" si="158"/>
        <v>No</v>
      </c>
      <c r="BF183" s="177" t="str">
        <f t="shared" si="158"/>
        <v>No</v>
      </c>
    </row>
    <row r="184" spans="1:58" ht="15.75" customHeight="1" thickTop="1" x14ac:dyDescent="0.35">
      <c r="A184" s="231"/>
      <c r="B184" s="58" t="s">
        <v>300</v>
      </c>
      <c r="D184" s="177" t="str">
        <f t="shared" si="156"/>
        <v>No</v>
      </c>
      <c r="E184" s="177" t="str">
        <f t="shared" si="156"/>
        <v>No</v>
      </c>
      <c r="F184" s="177" t="str">
        <f t="shared" si="156"/>
        <v>No</v>
      </c>
      <c r="G184" s="177" t="str">
        <f t="shared" si="156"/>
        <v>No</v>
      </c>
      <c r="H184" s="235" t="str">
        <f t="shared" si="156"/>
        <v>No</v>
      </c>
      <c r="I184" s="236" t="str">
        <f t="shared" si="156"/>
        <v>No</v>
      </c>
      <c r="J184" s="177" t="str">
        <f t="shared" si="156"/>
        <v>No</v>
      </c>
      <c r="K184" s="196" t="s">
        <v>1</v>
      </c>
      <c r="L184" s="197" t="s">
        <v>1</v>
      </c>
      <c r="M184" s="177" t="str">
        <f t="shared" si="158"/>
        <v>No</v>
      </c>
      <c r="N184" s="161" t="s">
        <v>5</v>
      </c>
      <c r="O184" s="161" t="s">
        <v>5</v>
      </c>
      <c r="P184" s="161" t="s">
        <v>5</v>
      </c>
      <c r="Q184" s="159" t="str">
        <f t="shared" si="158"/>
        <v>No</v>
      </c>
      <c r="R184" s="160" t="str">
        <f t="shared" si="158"/>
        <v>No</v>
      </c>
      <c r="S184" s="196" t="s">
        <v>1</v>
      </c>
      <c r="T184" s="197" t="s">
        <v>5</v>
      </c>
      <c r="U184" s="177" t="str">
        <f t="shared" si="158"/>
        <v>No</v>
      </c>
      <c r="V184" s="177" t="str">
        <f t="shared" si="158"/>
        <v>No</v>
      </c>
      <c r="W184" s="177" t="str">
        <f t="shared" si="158"/>
        <v>No</v>
      </c>
      <c r="X184" s="177" t="str">
        <f t="shared" si="158"/>
        <v>No</v>
      </c>
      <c r="Y184" s="177" t="str">
        <f t="shared" si="158"/>
        <v>No</v>
      </c>
      <c r="Z184" s="177" t="str">
        <f t="shared" si="158"/>
        <v>No</v>
      </c>
      <c r="AA184" s="177" t="str">
        <f t="shared" si="158"/>
        <v>No</v>
      </c>
      <c r="AB184" s="177" t="str">
        <f t="shared" si="158"/>
        <v>No</v>
      </c>
      <c r="AC184" s="177" t="str">
        <f t="shared" si="158"/>
        <v>No</v>
      </c>
      <c r="AD184" s="177" t="str">
        <f t="shared" si="138"/>
        <v>No</v>
      </c>
      <c r="AE184" s="177" t="str">
        <f t="shared" si="158"/>
        <v>No</v>
      </c>
      <c r="AF184" s="177" t="str">
        <f t="shared" si="158"/>
        <v>No</v>
      </c>
      <c r="AG184" s="177" t="str">
        <f t="shared" si="158"/>
        <v>No</v>
      </c>
      <c r="AH184" s="177" t="str">
        <f t="shared" si="158"/>
        <v>No</v>
      </c>
      <c r="AI184" s="177" t="str">
        <f t="shared" si="158"/>
        <v>No</v>
      </c>
      <c r="AJ184" s="177" t="str">
        <f t="shared" si="158"/>
        <v>No</v>
      </c>
      <c r="AK184" s="177" t="str">
        <f t="shared" si="158"/>
        <v>No</v>
      </c>
      <c r="AL184" s="177" t="str">
        <f t="shared" si="158"/>
        <v>No</v>
      </c>
      <c r="AM184" s="177" t="str">
        <f t="shared" si="158"/>
        <v>No</v>
      </c>
      <c r="AN184" s="177" t="str">
        <f t="shared" si="158"/>
        <v>No</v>
      </c>
      <c r="AO184" s="177" t="str">
        <f t="shared" si="158"/>
        <v>No</v>
      </c>
      <c r="AP184" s="177" t="str">
        <f t="shared" si="158"/>
        <v>No</v>
      </c>
      <c r="AQ184" s="177" t="str">
        <f t="shared" si="158"/>
        <v>No</v>
      </c>
      <c r="AR184" s="177" t="str">
        <f t="shared" si="158"/>
        <v>No</v>
      </c>
      <c r="AS184" s="177" t="str">
        <f t="shared" si="158"/>
        <v>No</v>
      </c>
      <c r="AT184" s="177" t="str">
        <f t="shared" si="158"/>
        <v>No</v>
      </c>
      <c r="AU184" s="177" t="str">
        <f t="shared" si="158"/>
        <v>No</v>
      </c>
      <c r="AV184" s="177" t="str">
        <f t="shared" si="158"/>
        <v>No</v>
      </c>
      <c r="AW184" s="177" t="str">
        <f t="shared" si="158"/>
        <v>No</v>
      </c>
      <c r="AX184" s="177" t="str">
        <f t="shared" si="158"/>
        <v>No</v>
      </c>
      <c r="AY184" s="177" t="str">
        <f t="shared" si="158"/>
        <v>No</v>
      </c>
      <c r="AZ184" s="177" t="str">
        <f t="shared" si="158"/>
        <v>No</v>
      </c>
      <c r="BA184" s="177" t="str">
        <f t="shared" si="158"/>
        <v>No</v>
      </c>
      <c r="BB184" s="177" t="str">
        <f t="shared" si="158"/>
        <v>No</v>
      </c>
      <c r="BC184" s="177" t="str">
        <f t="shared" si="158"/>
        <v>No</v>
      </c>
      <c r="BD184" s="177" t="str">
        <f t="shared" si="158"/>
        <v>No</v>
      </c>
      <c r="BE184" s="177" t="str">
        <f t="shared" si="158"/>
        <v>No</v>
      </c>
      <c r="BF184" s="177" t="str">
        <f t="shared" si="158"/>
        <v>No</v>
      </c>
    </row>
    <row r="185" spans="1:58" ht="15.75" customHeight="1" x14ac:dyDescent="0.35">
      <c r="A185" s="231"/>
      <c r="B185" s="111"/>
      <c r="D185" s="167"/>
      <c r="E185" s="167"/>
      <c r="F185" s="167"/>
      <c r="G185" s="167"/>
      <c r="H185" s="167"/>
      <c r="I185" s="167"/>
      <c r="J185" s="167"/>
      <c r="K185" s="251" t="str">
        <f>K$3</f>
        <v>Limited</v>
      </c>
      <c r="L185" s="251" t="str">
        <f>L$3</f>
        <v>Non Limited</v>
      </c>
      <c r="M185" s="167"/>
      <c r="N185" s="167"/>
      <c r="O185" s="167"/>
      <c r="P185" s="167"/>
      <c r="Q185" s="251" t="str">
        <f>Q$3</f>
        <v>Limited</v>
      </c>
      <c r="R185" s="251" t="str">
        <f>R$3</f>
        <v>Sole Trader</v>
      </c>
      <c r="S185" s="251" t="str">
        <f>S$3</f>
        <v>Limited</v>
      </c>
      <c r="T185" s="251" t="str">
        <f>T$3</f>
        <v>Non Limited</v>
      </c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99"/>
      <c r="AX185" s="199"/>
      <c r="AY185" s="167"/>
      <c r="AZ185" s="167"/>
      <c r="BA185" s="167"/>
      <c r="BB185" s="199"/>
      <c r="BC185" s="167"/>
      <c r="BD185" s="167"/>
      <c r="BE185" s="167"/>
      <c r="BF185" s="167"/>
    </row>
    <row r="186" spans="1:58" ht="18.75" customHeight="1" x14ac:dyDescent="0.35">
      <c r="A186" s="250" t="s">
        <v>13</v>
      </c>
      <c r="B186" s="51" t="s">
        <v>13</v>
      </c>
      <c r="D186" s="167"/>
      <c r="E186" s="167"/>
      <c r="F186" s="167"/>
      <c r="G186" s="167"/>
      <c r="H186" s="167"/>
      <c r="I186" s="167"/>
      <c r="J186" s="167"/>
      <c r="K186" s="251"/>
      <c r="L186" s="251"/>
      <c r="M186" s="167"/>
      <c r="N186" s="167"/>
      <c r="O186" s="167"/>
      <c r="P186" s="167"/>
      <c r="Q186" s="251"/>
      <c r="R186" s="251"/>
      <c r="S186" s="251"/>
      <c r="T186" s="251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99"/>
      <c r="AX186" s="199"/>
      <c r="AY186" s="167"/>
      <c r="AZ186" s="167"/>
      <c r="BA186" s="167"/>
      <c r="BB186" s="199"/>
      <c r="BC186" s="167"/>
      <c r="BD186" s="167"/>
      <c r="BE186" s="167"/>
      <c r="BF186" s="167"/>
    </row>
    <row r="187" spans="1:58" ht="15" thickBot="1" x14ac:dyDescent="0.4">
      <c r="A187" s="250"/>
      <c r="B187" s="59" t="s">
        <v>237</v>
      </c>
      <c r="D187" s="167"/>
      <c r="E187" s="167"/>
      <c r="F187" s="167"/>
      <c r="G187" s="167"/>
      <c r="H187" s="167"/>
      <c r="I187" s="167"/>
      <c r="J187" s="167"/>
      <c r="K187" s="252"/>
      <c r="L187" s="252"/>
      <c r="M187" s="167"/>
      <c r="N187" s="167"/>
      <c r="O187" s="167"/>
      <c r="P187" s="167"/>
      <c r="Q187" s="252"/>
      <c r="R187" s="252"/>
      <c r="S187" s="252"/>
      <c r="T187" s="252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200"/>
      <c r="AX187" s="200"/>
      <c r="AY187" s="167"/>
      <c r="AZ187" s="167"/>
      <c r="BA187" s="167"/>
      <c r="BB187" s="200"/>
      <c r="BC187" s="167"/>
      <c r="BD187" s="167"/>
      <c r="BE187" s="167"/>
      <c r="BF187" s="167"/>
    </row>
    <row r="188" spans="1:58" ht="15.5" thickTop="1" thickBot="1" x14ac:dyDescent="0.4">
      <c r="A188" s="250"/>
      <c r="B188" s="49" t="s">
        <v>14</v>
      </c>
      <c r="D188" s="177" t="s">
        <v>5</v>
      </c>
      <c r="E188" s="177" t="s">
        <v>1</v>
      </c>
      <c r="F188" s="177" t="s">
        <v>5</v>
      </c>
      <c r="G188" s="177" t="s">
        <v>1</v>
      </c>
      <c r="H188" s="159" t="s">
        <v>1</v>
      </c>
      <c r="I188" s="160" t="s">
        <v>5</v>
      </c>
      <c r="J188" s="177" t="s">
        <v>5</v>
      </c>
      <c r="K188" s="159" t="s">
        <v>5</v>
      </c>
      <c r="L188" s="160" t="s">
        <v>5</v>
      </c>
      <c r="M188" s="177" t="s">
        <v>5</v>
      </c>
      <c r="N188" s="159" t="s">
        <v>5</v>
      </c>
      <c r="O188" s="161" t="s">
        <v>5</v>
      </c>
      <c r="P188" s="161" t="s">
        <v>5</v>
      </c>
      <c r="Q188" s="159" t="s">
        <v>5</v>
      </c>
      <c r="R188" s="160" t="s">
        <v>5</v>
      </c>
      <c r="S188" s="159" t="s">
        <v>5</v>
      </c>
      <c r="T188" s="160" t="s">
        <v>5</v>
      </c>
      <c r="U188" s="177" t="s">
        <v>5</v>
      </c>
      <c r="V188" s="177" t="s">
        <v>1</v>
      </c>
      <c r="W188" s="177" t="s">
        <v>1</v>
      </c>
      <c r="X188" s="177" t="s">
        <v>5</v>
      </c>
      <c r="Y188" s="177" t="s">
        <v>5</v>
      </c>
      <c r="Z188" s="177" t="s">
        <v>5</v>
      </c>
      <c r="AA188" s="177" t="s">
        <v>5</v>
      </c>
      <c r="AB188" s="177" t="s">
        <v>5</v>
      </c>
      <c r="AC188" s="177" t="s">
        <v>1</v>
      </c>
      <c r="AD188" s="177" t="str">
        <f>AH188</f>
        <v>Yes</v>
      </c>
      <c r="AE188" s="177" t="s">
        <v>1</v>
      </c>
      <c r="AF188" s="177" t="s">
        <v>1</v>
      </c>
      <c r="AG188" s="177" t="s">
        <v>5</v>
      </c>
      <c r="AH188" s="177" t="s">
        <v>1</v>
      </c>
      <c r="AI188" s="177" t="s">
        <v>1</v>
      </c>
      <c r="AJ188" s="177" t="s">
        <v>1</v>
      </c>
      <c r="AK188" s="177" t="str">
        <f>AJ188</f>
        <v>Yes</v>
      </c>
      <c r="AL188" s="177" t="s">
        <v>1</v>
      </c>
      <c r="AM188" s="177" t="s">
        <v>5</v>
      </c>
      <c r="AN188" s="177" t="s">
        <v>1</v>
      </c>
      <c r="AO188" s="177" t="str">
        <f>AH188</f>
        <v>Yes</v>
      </c>
      <c r="AP188" s="177" t="s">
        <v>1</v>
      </c>
      <c r="AQ188" s="177" t="s">
        <v>1</v>
      </c>
      <c r="AR188" s="177" t="s">
        <v>5</v>
      </c>
      <c r="AS188" s="177" t="s">
        <v>1</v>
      </c>
      <c r="AT188" s="177" t="s">
        <v>1</v>
      </c>
      <c r="AU188" s="177" t="s">
        <v>1</v>
      </c>
      <c r="AV188" s="177" t="s">
        <v>5</v>
      </c>
      <c r="AW188" s="159" t="s">
        <v>5</v>
      </c>
      <c r="AX188" s="160" t="s">
        <v>5</v>
      </c>
      <c r="AY188" s="177" t="s">
        <v>5</v>
      </c>
      <c r="AZ188" s="177" t="s">
        <v>5</v>
      </c>
      <c r="BA188" s="177" t="s">
        <v>5</v>
      </c>
      <c r="BB188" s="159" t="s">
        <v>5</v>
      </c>
      <c r="BC188" s="177" t="s">
        <v>5</v>
      </c>
      <c r="BD188" s="177" t="s">
        <v>5</v>
      </c>
      <c r="BE188" s="177" t="s">
        <v>5</v>
      </c>
      <c r="BF188" s="177" t="s">
        <v>5</v>
      </c>
    </row>
    <row r="189" spans="1:58" ht="15.5" thickTop="1" thickBot="1" x14ac:dyDescent="0.4">
      <c r="A189" s="250"/>
      <c r="B189" s="49" t="s">
        <v>128</v>
      </c>
      <c r="C189" s="94" t="s">
        <v>171</v>
      </c>
      <c r="D189" s="177" t="s">
        <v>5</v>
      </c>
      <c r="E189" s="177" t="s">
        <v>1</v>
      </c>
      <c r="F189" s="177" t="s">
        <v>5</v>
      </c>
      <c r="G189" s="177" t="str">
        <f>IF(api_version=2,"Yes","No")</f>
        <v>Yes</v>
      </c>
      <c r="H189" s="159" t="str">
        <f t="shared" ref="H189:I189" si="159">IF(api_version=2,"No","No")</f>
        <v>No</v>
      </c>
      <c r="I189" s="160" t="str">
        <f t="shared" si="159"/>
        <v>No</v>
      </c>
      <c r="J189" s="177" t="s">
        <v>5</v>
      </c>
      <c r="K189" s="159" t="s">
        <v>5</v>
      </c>
      <c r="L189" s="160" t="s">
        <v>5</v>
      </c>
      <c r="M189" s="177" t="s">
        <v>5</v>
      </c>
      <c r="N189" s="159" t="s">
        <v>5</v>
      </c>
      <c r="O189" s="161" t="s">
        <v>5</v>
      </c>
      <c r="P189" s="161" t="s">
        <v>5</v>
      </c>
      <c r="Q189" s="159" t="s">
        <v>5</v>
      </c>
      <c r="R189" s="160" t="s">
        <v>5</v>
      </c>
      <c r="S189" s="159" t="s">
        <v>5</v>
      </c>
      <c r="T189" s="160" t="s">
        <v>5</v>
      </c>
      <c r="U189" s="177" t="s">
        <v>5</v>
      </c>
      <c r="V189" s="177" t="s">
        <v>5</v>
      </c>
      <c r="W189" s="177" t="s">
        <v>5</v>
      </c>
      <c r="X189" s="177" t="s">
        <v>5</v>
      </c>
      <c r="Y189" s="177" t="s">
        <v>5</v>
      </c>
      <c r="Z189" s="177" t="s">
        <v>5</v>
      </c>
      <c r="AA189" s="177" t="s">
        <v>5</v>
      </c>
      <c r="AB189" s="177" t="s">
        <v>5</v>
      </c>
      <c r="AC189" s="177" t="s">
        <v>1</v>
      </c>
      <c r="AD189" s="177" t="str">
        <f t="shared" ref="AD189:AD193" si="160">AH189</f>
        <v>No</v>
      </c>
      <c r="AE189" s="177" t="s">
        <v>1</v>
      </c>
      <c r="AF189" s="177" t="s">
        <v>5</v>
      </c>
      <c r="AG189" s="177" t="s">
        <v>5</v>
      </c>
      <c r="AH189" s="177" t="s">
        <v>5</v>
      </c>
      <c r="AI189" s="177" t="s">
        <v>5</v>
      </c>
      <c r="AJ189" s="177" t="s">
        <v>5</v>
      </c>
      <c r="AK189" s="177" t="s">
        <v>5</v>
      </c>
      <c r="AL189" s="177" t="s">
        <v>5</v>
      </c>
      <c r="AM189" s="177" t="s">
        <v>5</v>
      </c>
      <c r="AN189" s="177" t="s">
        <v>1</v>
      </c>
      <c r="AO189" s="177" t="str">
        <f>AH189</f>
        <v>No</v>
      </c>
      <c r="AP189" s="177"/>
      <c r="AQ189" s="177" t="s">
        <v>5</v>
      </c>
      <c r="AR189" s="177" t="s">
        <v>5</v>
      </c>
      <c r="AS189" s="177" t="s">
        <v>5</v>
      </c>
      <c r="AT189" s="177" t="s">
        <v>5</v>
      </c>
      <c r="AU189" s="177" t="s">
        <v>1</v>
      </c>
      <c r="AV189" s="177" t="s">
        <v>5</v>
      </c>
      <c r="AW189" s="159" t="s">
        <v>5</v>
      </c>
      <c r="AX189" s="160" t="s">
        <v>5</v>
      </c>
      <c r="AY189" s="177" t="s">
        <v>5</v>
      </c>
      <c r="AZ189" s="177" t="s">
        <v>5</v>
      </c>
      <c r="BA189" s="177" t="s">
        <v>5</v>
      </c>
      <c r="BB189" s="159" t="s">
        <v>5</v>
      </c>
      <c r="BC189" s="177" t="s">
        <v>5</v>
      </c>
      <c r="BD189" s="177" t="s">
        <v>5</v>
      </c>
      <c r="BE189" s="177" t="s">
        <v>5</v>
      </c>
      <c r="BF189" s="177" t="s">
        <v>5</v>
      </c>
    </row>
    <row r="190" spans="1:58" ht="15.5" thickTop="1" thickBot="1" x14ac:dyDescent="0.4">
      <c r="A190" s="250"/>
      <c r="B190" s="49" t="s">
        <v>259</v>
      </c>
      <c r="D190" s="177" t="s">
        <v>1</v>
      </c>
      <c r="E190" s="177" t="s">
        <v>1</v>
      </c>
      <c r="F190" s="177" t="s">
        <v>1</v>
      </c>
      <c r="G190" s="177" t="s">
        <v>5</v>
      </c>
      <c r="H190" s="159" t="s">
        <v>1</v>
      </c>
      <c r="I190" s="160" t="s">
        <v>5</v>
      </c>
      <c r="J190" s="177" t="s">
        <v>1</v>
      </c>
      <c r="K190" s="159" t="s">
        <v>1</v>
      </c>
      <c r="L190" s="160" t="s">
        <v>5</v>
      </c>
      <c r="M190" s="177" t="s">
        <v>1</v>
      </c>
      <c r="N190" s="159" t="s">
        <v>1</v>
      </c>
      <c r="O190" s="161" t="s">
        <v>1</v>
      </c>
      <c r="P190" s="161" t="s">
        <v>1</v>
      </c>
      <c r="Q190" s="159" t="s">
        <v>1</v>
      </c>
      <c r="R190" s="160" t="s">
        <v>5</v>
      </c>
      <c r="S190" s="159" t="s">
        <v>1</v>
      </c>
      <c r="T190" s="160" t="s">
        <v>5</v>
      </c>
      <c r="U190" s="177" t="s">
        <v>1</v>
      </c>
      <c r="V190" s="177" t="s">
        <v>1</v>
      </c>
      <c r="W190" s="177" t="s">
        <v>1</v>
      </c>
      <c r="X190" s="177" t="s">
        <v>1</v>
      </c>
      <c r="Y190" s="177" t="s">
        <v>1</v>
      </c>
      <c r="Z190" s="177" t="s">
        <v>1</v>
      </c>
      <c r="AA190" s="177" t="s">
        <v>1</v>
      </c>
      <c r="AB190" s="177" t="s">
        <v>1</v>
      </c>
      <c r="AC190" s="177" t="s">
        <v>1</v>
      </c>
      <c r="AD190" s="177" t="str">
        <f t="shared" si="160"/>
        <v>Yes</v>
      </c>
      <c r="AE190" s="177" t="s">
        <v>1</v>
      </c>
      <c r="AF190" s="177" t="s">
        <v>1</v>
      </c>
      <c r="AG190" s="177" t="s">
        <v>1</v>
      </c>
      <c r="AH190" s="177" t="s">
        <v>1</v>
      </c>
      <c r="AI190" s="177" t="s">
        <v>1</v>
      </c>
      <c r="AJ190" s="177" t="s">
        <v>1</v>
      </c>
      <c r="AK190" s="177" t="str">
        <f>AJ190</f>
        <v>Yes</v>
      </c>
      <c r="AL190" s="177" t="s">
        <v>1</v>
      </c>
      <c r="AM190" s="177" t="s">
        <v>1</v>
      </c>
      <c r="AN190" s="177" t="s">
        <v>1</v>
      </c>
      <c r="AO190" s="177" t="str">
        <f>AH190</f>
        <v>Yes</v>
      </c>
      <c r="AP190" s="177" t="s">
        <v>1</v>
      </c>
      <c r="AQ190" s="177" t="s">
        <v>1</v>
      </c>
      <c r="AR190" s="177" t="s">
        <v>5</v>
      </c>
      <c r="AS190" s="177" t="s">
        <v>1</v>
      </c>
      <c r="AT190" s="177" t="s">
        <v>1</v>
      </c>
      <c r="AU190" s="177" t="s">
        <v>1</v>
      </c>
      <c r="AV190" s="177" t="s">
        <v>1</v>
      </c>
      <c r="AW190" s="159" t="s">
        <v>1</v>
      </c>
      <c r="AX190" s="160" t="s">
        <v>5</v>
      </c>
      <c r="AY190" s="177" t="s">
        <v>5</v>
      </c>
      <c r="AZ190" s="177" t="s">
        <v>5</v>
      </c>
      <c r="BA190" s="177" t="s">
        <v>5</v>
      </c>
      <c r="BB190" s="159" t="s">
        <v>5</v>
      </c>
      <c r="BC190" s="177" t="s">
        <v>1</v>
      </c>
      <c r="BD190" s="177" t="s">
        <v>1</v>
      </c>
      <c r="BE190" s="177" t="s">
        <v>1</v>
      </c>
      <c r="BF190" s="177" t="s">
        <v>5</v>
      </c>
    </row>
    <row r="191" spans="1:58" ht="15.5" hidden="1" thickTop="1" thickBot="1" x14ac:dyDescent="0.4">
      <c r="A191" s="250"/>
      <c r="B191" s="49" t="s">
        <v>352</v>
      </c>
      <c r="D191" s="177" t="s">
        <v>5</v>
      </c>
      <c r="E191" s="177"/>
      <c r="F191" s="177"/>
      <c r="G191" s="177"/>
      <c r="H191" s="159"/>
      <c r="I191" s="160"/>
      <c r="J191" s="177"/>
      <c r="K191" s="159"/>
      <c r="L191" s="160"/>
      <c r="M191" s="177"/>
      <c r="N191" s="159"/>
      <c r="O191" s="161"/>
      <c r="P191" s="161"/>
      <c r="Q191" s="159"/>
      <c r="R191" s="160"/>
      <c r="S191" s="159"/>
      <c r="T191" s="160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>
        <f t="shared" si="160"/>
        <v>0</v>
      </c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59"/>
      <c r="AX191" s="160"/>
      <c r="AY191" s="177"/>
      <c r="AZ191" s="177"/>
      <c r="BA191" s="177"/>
      <c r="BB191" s="159"/>
      <c r="BC191" s="177"/>
      <c r="BD191" s="177"/>
      <c r="BE191" s="177"/>
      <c r="BF191" s="177"/>
    </row>
    <row r="192" spans="1:58" ht="15.5" thickTop="1" thickBot="1" x14ac:dyDescent="0.4">
      <c r="A192" s="250"/>
      <c r="B192" s="49" t="s">
        <v>239</v>
      </c>
      <c r="C192" s="94" t="s">
        <v>171</v>
      </c>
      <c r="D192" s="177" t="s">
        <v>1</v>
      </c>
      <c r="E192" s="177" t="s">
        <v>1</v>
      </c>
      <c r="F192" s="177" t="s">
        <v>5</v>
      </c>
      <c r="G192" s="177" t="s">
        <v>5</v>
      </c>
      <c r="H192" s="159" t="s">
        <v>1</v>
      </c>
      <c r="I192" s="160" t="s">
        <v>5</v>
      </c>
      <c r="J192" s="177" t="str">
        <f>IF(api_version=2,"Yes","Yes")</f>
        <v>Yes</v>
      </c>
      <c r="K192" s="159" t="s">
        <v>1</v>
      </c>
      <c r="L192" s="160" t="s">
        <v>5</v>
      </c>
      <c r="M192" s="177" t="s">
        <v>1</v>
      </c>
      <c r="N192" s="159" t="s">
        <v>1</v>
      </c>
      <c r="O192" s="161" t="s">
        <v>1</v>
      </c>
      <c r="P192" s="161" t="s">
        <v>1</v>
      </c>
      <c r="Q192" s="159" t="s">
        <v>1</v>
      </c>
      <c r="R192" s="160" t="s">
        <v>5</v>
      </c>
      <c r="S192" s="159" t="s">
        <v>1</v>
      </c>
      <c r="T192" s="160" t="s">
        <v>5</v>
      </c>
      <c r="U192" s="177" t="s">
        <v>1</v>
      </c>
      <c r="V192" s="177" t="s">
        <v>1</v>
      </c>
      <c r="W192" s="206" t="s">
        <v>1</v>
      </c>
      <c r="X192" s="206" t="s">
        <v>1</v>
      </c>
      <c r="Y192" s="177" t="s">
        <v>5</v>
      </c>
      <c r="Z192" s="177" t="s">
        <v>5</v>
      </c>
      <c r="AA192" s="177" t="s">
        <v>5</v>
      </c>
      <c r="AB192" s="177" t="s">
        <v>5</v>
      </c>
      <c r="AC192" s="207" t="s">
        <v>5</v>
      </c>
      <c r="AD192" s="177" t="str">
        <f t="shared" si="160"/>
        <v>No</v>
      </c>
      <c r="AE192" s="177" t="s">
        <v>5</v>
      </c>
      <c r="AF192" s="177" t="s">
        <v>1</v>
      </c>
      <c r="AG192" s="177" t="s">
        <v>5</v>
      </c>
      <c r="AH192" s="177" t="s">
        <v>5</v>
      </c>
      <c r="AI192" s="177" t="s">
        <v>5</v>
      </c>
      <c r="AJ192" s="177" t="s">
        <v>5</v>
      </c>
      <c r="AK192" s="177" t="s">
        <v>5</v>
      </c>
      <c r="AL192" s="177" t="s">
        <v>1</v>
      </c>
      <c r="AM192" s="177" t="s">
        <v>1</v>
      </c>
      <c r="AN192" s="177" t="s">
        <v>1</v>
      </c>
      <c r="AO192" s="177" t="str">
        <f>AH192</f>
        <v>No</v>
      </c>
      <c r="AP192" s="177" t="s">
        <v>5</v>
      </c>
      <c r="AQ192" s="177" t="s">
        <v>1</v>
      </c>
      <c r="AR192" s="177" t="s">
        <v>5</v>
      </c>
      <c r="AS192" s="177" t="s">
        <v>1</v>
      </c>
      <c r="AT192" s="177" t="s">
        <v>5</v>
      </c>
      <c r="AU192" s="177" t="s">
        <v>1</v>
      </c>
      <c r="AV192" s="177" t="str">
        <f>IF(api_version=2,"Yes","Yes")</f>
        <v>Yes</v>
      </c>
      <c r="AW192" s="159" t="s">
        <v>5</v>
      </c>
      <c r="AX192" s="160" t="s">
        <v>5</v>
      </c>
      <c r="AY192" s="177" t="s">
        <v>5</v>
      </c>
      <c r="AZ192" s="177" t="s">
        <v>5</v>
      </c>
      <c r="BA192" s="177" t="s">
        <v>5</v>
      </c>
      <c r="BB192" s="159" t="s">
        <v>5</v>
      </c>
      <c r="BC192" s="177" t="s">
        <v>5</v>
      </c>
      <c r="BD192" s="177" t="s">
        <v>5</v>
      </c>
      <c r="BE192" s="177" t="s">
        <v>5</v>
      </c>
      <c r="BF192" s="177" t="s">
        <v>5</v>
      </c>
    </row>
    <row r="193" spans="1:58" ht="15.5" thickTop="1" thickBot="1" x14ac:dyDescent="0.4">
      <c r="A193" s="250"/>
      <c r="B193" s="49" t="str">
        <f>IF(api_version=2,"Total Number of Shares Issued","-")</f>
        <v>Total Number of Shares Issued</v>
      </c>
      <c r="C193" s="94" t="s">
        <v>171</v>
      </c>
      <c r="D193" s="177" t="s">
        <v>5</v>
      </c>
      <c r="E193" s="177" t="s">
        <v>5</v>
      </c>
      <c r="F193" s="177" t="s">
        <v>5</v>
      </c>
      <c r="G193" s="177" t="s">
        <v>5</v>
      </c>
      <c r="H193" s="159" t="s">
        <v>5</v>
      </c>
      <c r="I193" s="160" t="s">
        <v>5</v>
      </c>
      <c r="J193" s="177" t="str">
        <f>IF(api_version=2,"Yes","No")</f>
        <v>Yes</v>
      </c>
      <c r="K193" s="159" t="str">
        <f t="shared" ref="K193" si="161">IF(api_version=2,"No","No")</f>
        <v>No</v>
      </c>
      <c r="L193" s="160" t="s">
        <v>5</v>
      </c>
      <c r="M193" s="177" t="s">
        <v>5</v>
      </c>
      <c r="N193" s="159" t="s">
        <v>5</v>
      </c>
      <c r="O193" s="161" t="s">
        <v>5</v>
      </c>
      <c r="P193" s="161" t="s">
        <v>5</v>
      </c>
      <c r="Q193" s="159" t="s">
        <v>5</v>
      </c>
      <c r="R193" s="160" t="s">
        <v>5</v>
      </c>
      <c r="S193" s="159" t="str">
        <f>IF(api_version=2,"Yes","No")</f>
        <v>Yes</v>
      </c>
      <c r="T193" s="160" t="s">
        <v>5</v>
      </c>
      <c r="U193" s="177" t="s">
        <v>5</v>
      </c>
      <c r="V193" s="177" t="s">
        <v>1</v>
      </c>
      <c r="W193" s="177" t="s">
        <v>1</v>
      </c>
      <c r="X193" s="177" t="s">
        <v>5</v>
      </c>
      <c r="Y193" s="177" t="s">
        <v>5</v>
      </c>
      <c r="Z193" s="177" t="s">
        <v>5</v>
      </c>
      <c r="AA193" s="177" t="s">
        <v>5</v>
      </c>
      <c r="AB193" s="177" t="s">
        <v>5</v>
      </c>
      <c r="AC193" s="177" t="s">
        <v>5</v>
      </c>
      <c r="AD193" s="177" t="str">
        <f t="shared" si="160"/>
        <v>No</v>
      </c>
      <c r="AE193" s="177" t="s">
        <v>5</v>
      </c>
      <c r="AF193" s="177" t="s">
        <v>5</v>
      </c>
      <c r="AG193" s="177" t="s">
        <v>5</v>
      </c>
      <c r="AH193" s="177" t="s">
        <v>5</v>
      </c>
      <c r="AI193" s="177" t="s">
        <v>5</v>
      </c>
      <c r="AJ193" s="177" t="s">
        <v>5</v>
      </c>
      <c r="AK193" s="177" t="s">
        <v>5</v>
      </c>
      <c r="AL193" s="177" t="s">
        <v>1</v>
      </c>
      <c r="AM193" s="177" t="s">
        <v>5</v>
      </c>
      <c r="AN193" s="177" t="s">
        <v>5</v>
      </c>
      <c r="AO193" s="177" t="str">
        <f>AH193</f>
        <v>No</v>
      </c>
      <c r="AP193" s="177" t="s">
        <v>5</v>
      </c>
      <c r="AQ193" s="177" t="str">
        <f>IF(api_version=2,"Yes","No")</f>
        <v>Yes</v>
      </c>
      <c r="AR193" s="177" t="s">
        <v>5</v>
      </c>
      <c r="AS193" s="177" t="s">
        <v>1</v>
      </c>
      <c r="AT193" s="177" t="s">
        <v>5</v>
      </c>
      <c r="AU193" s="177" t="s">
        <v>5</v>
      </c>
      <c r="AV193" s="177" t="s">
        <v>1</v>
      </c>
      <c r="AW193" s="159" t="s">
        <v>1</v>
      </c>
      <c r="AX193" s="160" t="s">
        <v>5</v>
      </c>
      <c r="AY193" s="177" t="s">
        <v>5</v>
      </c>
      <c r="AZ193" s="177" t="s">
        <v>5</v>
      </c>
      <c r="BA193" s="177" t="s">
        <v>5</v>
      </c>
      <c r="BB193" s="159" t="s">
        <v>5</v>
      </c>
      <c r="BC193" s="177" t="s">
        <v>5</v>
      </c>
      <c r="BD193" s="177" t="s">
        <v>5</v>
      </c>
      <c r="BE193" s="177" t="s">
        <v>5</v>
      </c>
      <c r="BF193" s="177" t="s">
        <v>5</v>
      </c>
    </row>
    <row r="194" spans="1:58" ht="15" thickTop="1" x14ac:dyDescent="0.35">
      <c r="A194" s="250"/>
      <c r="B194" s="111" t="s">
        <v>237</v>
      </c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</row>
    <row r="195" spans="1:58" ht="15" thickBot="1" x14ac:dyDescent="0.4">
      <c r="A195" s="250"/>
      <c r="B195" s="58" t="s">
        <v>163</v>
      </c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</row>
    <row r="196" spans="1:58" ht="15.5" thickTop="1" thickBot="1" x14ac:dyDescent="0.4">
      <c r="A196" s="250"/>
      <c r="B196" s="49" t="s">
        <v>11</v>
      </c>
      <c r="D196" s="177" t="s">
        <v>1</v>
      </c>
      <c r="E196" s="177" t="s">
        <v>1</v>
      </c>
      <c r="F196" s="177" t="s">
        <v>5</v>
      </c>
      <c r="G196" s="177" t="s">
        <v>1</v>
      </c>
      <c r="H196" s="159" t="s">
        <v>1</v>
      </c>
      <c r="I196" s="160" t="s">
        <v>5</v>
      </c>
      <c r="J196" s="177" t="s">
        <v>1</v>
      </c>
      <c r="K196" s="159" t="s">
        <v>1</v>
      </c>
      <c r="L196" s="160" t="s">
        <v>5</v>
      </c>
      <c r="M196" s="177" t="s">
        <v>1</v>
      </c>
      <c r="N196" s="159" t="s">
        <v>1</v>
      </c>
      <c r="O196" s="161" t="s">
        <v>5</v>
      </c>
      <c r="P196" s="160" t="s">
        <v>5</v>
      </c>
      <c r="Q196" s="159" t="s">
        <v>5</v>
      </c>
      <c r="R196" s="160" t="s">
        <v>5</v>
      </c>
      <c r="S196" s="159" t="s">
        <v>1</v>
      </c>
      <c r="T196" s="160" t="s">
        <v>5</v>
      </c>
      <c r="U196" s="177" t="s">
        <v>1</v>
      </c>
      <c r="V196" s="177" t="s">
        <v>1</v>
      </c>
      <c r="W196" s="177" t="s">
        <v>1</v>
      </c>
      <c r="X196" s="177" t="s">
        <v>1</v>
      </c>
      <c r="Y196" s="177" t="s">
        <v>5</v>
      </c>
      <c r="Z196" s="177" t="s">
        <v>1</v>
      </c>
      <c r="AA196" s="177" t="s">
        <v>1</v>
      </c>
      <c r="AB196" s="177" t="s">
        <v>1</v>
      </c>
      <c r="AC196" s="177" t="s">
        <v>1</v>
      </c>
      <c r="AD196" s="177" t="str">
        <f>AH196</f>
        <v>Yes</v>
      </c>
      <c r="AE196" s="177" t="s">
        <v>1</v>
      </c>
      <c r="AF196" s="177" t="s">
        <v>1</v>
      </c>
      <c r="AG196" s="177" t="s">
        <v>1</v>
      </c>
      <c r="AH196" s="177" t="s">
        <v>1</v>
      </c>
      <c r="AI196" s="206" t="s">
        <v>234</v>
      </c>
      <c r="AJ196" s="177" t="s">
        <v>1</v>
      </c>
      <c r="AK196" s="177" t="str">
        <f t="shared" ref="AK196:AK202" si="162">AJ196</f>
        <v>Yes</v>
      </c>
      <c r="AL196" s="177" t="s">
        <v>1</v>
      </c>
      <c r="AM196" s="177" t="s">
        <v>1</v>
      </c>
      <c r="AN196" s="177" t="s">
        <v>1</v>
      </c>
      <c r="AO196" s="177" t="str">
        <f t="shared" ref="AO196:AO205" si="163">AH196</f>
        <v>Yes</v>
      </c>
      <c r="AP196" s="177" t="s">
        <v>1</v>
      </c>
      <c r="AQ196" s="177" t="s">
        <v>1</v>
      </c>
      <c r="AR196" s="177" t="s">
        <v>1</v>
      </c>
      <c r="AS196" s="177" t="s">
        <v>1</v>
      </c>
      <c r="AT196" s="177" t="s">
        <v>1</v>
      </c>
      <c r="AU196" s="177" t="s">
        <v>1</v>
      </c>
      <c r="AV196" s="177" t="s">
        <v>1</v>
      </c>
      <c r="AW196" s="159" t="s">
        <v>1</v>
      </c>
      <c r="AX196" s="160" t="s">
        <v>5</v>
      </c>
      <c r="AY196" s="177" t="s">
        <v>1</v>
      </c>
      <c r="AZ196" s="177" t="s">
        <v>5</v>
      </c>
      <c r="BA196" s="177" t="s">
        <v>5</v>
      </c>
      <c r="BB196" s="159" t="s">
        <v>5</v>
      </c>
      <c r="BC196" s="177" t="s">
        <v>1</v>
      </c>
      <c r="BD196" s="177" t="s">
        <v>1</v>
      </c>
      <c r="BE196" s="177" t="s">
        <v>1</v>
      </c>
      <c r="BF196" s="177" t="s">
        <v>5</v>
      </c>
    </row>
    <row r="197" spans="1:58" ht="15.5" thickTop="1" thickBot="1" x14ac:dyDescent="0.4">
      <c r="A197" s="250"/>
      <c r="B197" s="49" t="str">
        <f>IF(api_version=2,"Shareholder ID","-")</f>
        <v>Shareholder ID</v>
      </c>
      <c r="C197" s="94" t="s">
        <v>171</v>
      </c>
      <c r="D197" s="177" t="str">
        <f>IF(api_version=2,"No","No")</f>
        <v>No</v>
      </c>
      <c r="E197" s="177" t="s">
        <v>5</v>
      </c>
      <c r="F197" s="177" t="s">
        <v>5</v>
      </c>
      <c r="G197" s="177" t="s">
        <v>5</v>
      </c>
      <c r="H197" s="159" t="str">
        <f>IF(api_version=2,"Yes","No")</f>
        <v>Yes</v>
      </c>
      <c r="I197" s="160" t="s">
        <v>5</v>
      </c>
      <c r="J197" s="177" t="str">
        <f>IF(api_version=2,"Yes","No")</f>
        <v>Yes</v>
      </c>
      <c r="K197" s="159" t="s">
        <v>5</v>
      </c>
      <c r="L197" s="160" t="s">
        <v>5</v>
      </c>
      <c r="M197" s="177" t="s">
        <v>1</v>
      </c>
      <c r="N197" s="159" t="str">
        <f>IF(api_version=2,"No","No")</f>
        <v>No</v>
      </c>
      <c r="O197" s="161" t="s">
        <v>5</v>
      </c>
      <c r="P197" s="160" t="s">
        <v>5</v>
      </c>
      <c r="Q197" s="159" t="s">
        <v>5</v>
      </c>
      <c r="R197" s="160" t="s">
        <v>5</v>
      </c>
      <c r="S197" s="159" t="s">
        <v>5</v>
      </c>
      <c r="T197" s="160" t="s">
        <v>5</v>
      </c>
      <c r="U197" s="177" t="s">
        <v>1</v>
      </c>
      <c r="V197" s="177" t="str">
        <f>IF(api_version=2,"Yes","No")</f>
        <v>Yes</v>
      </c>
      <c r="W197" s="177" t="s">
        <v>1</v>
      </c>
      <c r="X197" s="177" t="s">
        <v>5</v>
      </c>
      <c r="Y197" s="177" t="s">
        <v>5</v>
      </c>
      <c r="Z197" s="177" t="s">
        <v>5</v>
      </c>
      <c r="AA197" s="177" t="s">
        <v>5</v>
      </c>
      <c r="AB197" s="177" t="s">
        <v>5</v>
      </c>
      <c r="AC197" s="177" t="s">
        <v>5</v>
      </c>
      <c r="AD197" s="177" t="str">
        <f t="shared" ref="AD197:AD209" si="164">AH197</f>
        <v>No</v>
      </c>
      <c r="AE197" s="177" t="s">
        <v>5</v>
      </c>
      <c r="AF197" s="177" t="s">
        <v>1</v>
      </c>
      <c r="AG197" s="177" t="s">
        <v>5</v>
      </c>
      <c r="AH197" s="177" t="s">
        <v>5</v>
      </c>
      <c r="AI197" s="177" t="s">
        <v>5</v>
      </c>
      <c r="AJ197" s="177" t="s">
        <v>5</v>
      </c>
      <c r="AK197" s="177" t="s">
        <v>5</v>
      </c>
      <c r="AL197" s="177" t="s">
        <v>1</v>
      </c>
      <c r="AM197" s="159" t="str">
        <f>IF(api_version=1,"No","Yes")</f>
        <v>Yes</v>
      </c>
      <c r="AN197" s="177" t="s">
        <v>1</v>
      </c>
      <c r="AO197" s="177" t="str">
        <f t="shared" si="163"/>
        <v>No</v>
      </c>
      <c r="AP197" s="177" t="s">
        <v>5</v>
      </c>
      <c r="AQ197" s="177" t="str">
        <f>IF(api_version=2,"No","No")</f>
        <v>No</v>
      </c>
      <c r="AR197" s="177" t="s">
        <v>5</v>
      </c>
      <c r="AS197" s="177" t="s">
        <v>5</v>
      </c>
      <c r="AT197" s="177" t="s">
        <v>5</v>
      </c>
      <c r="AU197" s="177" t="s">
        <v>5</v>
      </c>
      <c r="AV197" s="177" t="s">
        <v>5</v>
      </c>
      <c r="AW197" s="159" t="s">
        <v>5</v>
      </c>
      <c r="AX197" s="160" t="s">
        <v>5</v>
      </c>
      <c r="AY197" s="177" t="s">
        <v>5</v>
      </c>
      <c r="AZ197" s="177" t="s">
        <v>5</v>
      </c>
      <c r="BA197" s="177" t="s">
        <v>5</v>
      </c>
      <c r="BB197" s="159" t="s">
        <v>5</v>
      </c>
      <c r="BC197" s="177" t="s">
        <v>5</v>
      </c>
      <c r="BD197" s="159" t="str">
        <f>IF(api_version=1,"No","Yes")</f>
        <v>Yes</v>
      </c>
      <c r="BE197" s="177" t="s">
        <v>5</v>
      </c>
      <c r="BF197" s="177" t="s">
        <v>5</v>
      </c>
    </row>
    <row r="198" spans="1:58" ht="15.5" thickTop="1" thickBot="1" x14ac:dyDescent="0.4">
      <c r="A198" s="250"/>
      <c r="B198" s="49" t="str">
        <f>IF(api_version=2,"shareholderType","-")</f>
        <v>shareholderType</v>
      </c>
      <c r="C198" s="94" t="s">
        <v>171</v>
      </c>
      <c r="D198" s="177" t="str">
        <f>IF(api_version=2,"Yes","No")</f>
        <v>Yes</v>
      </c>
      <c r="E198" s="177" t="str">
        <f>IF(api_version=2,"Yes","No")</f>
        <v>Yes</v>
      </c>
      <c r="F198" s="177" t="s">
        <v>5</v>
      </c>
      <c r="G198" s="177" t="str">
        <f>IF(api_version=2,"Yes","No")</f>
        <v>Yes</v>
      </c>
      <c r="H198" s="159" t="str">
        <f>IF(api_version=2,"Yes","No")</f>
        <v>Yes</v>
      </c>
      <c r="I198" s="160" t="s">
        <v>5</v>
      </c>
      <c r="J198" s="177" t="str">
        <f>IF(api_version=2,"Yes","No")</f>
        <v>Yes</v>
      </c>
      <c r="K198" s="159" t="s">
        <v>1</v>
      </c>
      <c r="L198" s="160" t="s">
        <v>5</v>
      </c>
      <c r="M198" s="177" t="s">
        <v>1</v>
      </c>
      <c r="N198" s="159" t="str">
        <f>IF(api_version=2,"No","No")</f>
        <v>No</v>
      </c>
      <c r="O198" s="161" t="s">
        <v>5</v>
      </c>
      <c r="P198" s="160" t="s">
        <v>5</v>
      </c>
      <c r="Q198" s="159" t="s">
        <v>5</v>
      </c>
      <c r="R198" s="160" t="s">
        <v>5</v>
      </c>
      <c r="S198" s="159" t="str">
        <f>IF(api_version=2,"Yes","No")</f>
        <v>Yes</v>
      </c>
      <c r="T198" s="160" t="s">
        <v>5</v>
      </c>
      <c r="U198" s="206" t="s">
        <v>238</v>
      </c>
      <c r="V198" s="177" t="str">
        <f>IF(api_version=2,"Yes","No")</f>
        <v>Yes</v>
      </c>
      <c r="W198" s="177" t="s">
        <v>5</v>
      </c>
      <c r="X198" s="177" t="s">
        <v>5</v>
      </c>
      <c r="Y198" s="177" t="s">
        <v>5</v>
      </c>
      <c r="Z198" s="206" t="s">
        <v>234</v>
      </c>
      <c r="AA198" s="206" t="s">
        <v>234</v>
      </c>
      <c r="AB198" s="206" t="s">
        <v>234</v>
      </c>
      <c r="AC198" s="206" t="s">
        <v>234</v>
      </c>
      <c r="AD198" s="177" t="str">
        <f t="shared" si="164"/>
        <v>No</v>
      </c>
      <c r="AE198" s="206" t="s">
        <v>234</v>
      </c>
      <c r="AF198" s="177" t="s">
        <v>1</v>
      </c>
      <c r="AG198" s="177" t="s">
        <v>5</v>
      </c>
      <c r="AH198" s="177" t="s">
        <v>5</v>
      </c>
      <c r="AI198" s="177" t="s">
        <v>5</v>
      </c>
      <c r="AJ198" s="177" t="s">
        <v>5</v>
      </c>
      <c r="AK198" s="177" t="s">
        <v>5</v>
      </c>
      <c r="AL198" s="177" t="s">
        <v>1</v>
      </c>
      <c r="AM198" s="159" t="str">
        <f>IF(api_version=1,"No","Yes")</f>
        <v>Yes</v>
      </c>
      <c r="AN198" s="177" t="s">
        <v>5</v>
      </c>
      <c r="AO198" s="177" t="str">
        <f t="shared" si="163"/>
        <v>No</v>
      </c>
      <c r="AP198" s="177" t="s">
        <v>5</v>
      </c>
      <c r="AQ198" s="177" t="str">
        <f>IF(api_version=2,"No","No")</f>
        <v>No</v>
      </c>
      <c r="AR198" s="177" t="s">
        <v>5</v>
      </c>
      <c r="AS198" s="177" t="s">
        <v>1</v>
      </c>
      <c r="AT198" s="177" t="s">
        <v>5</v>
      </c>
      <c r="AU198" s="206" t="s">
        <v>234</v>
      </c>
      <c r="AV198" s="177" t="str">
        <f>IF(api_version=2,"Yes","No")</f>
        <v>Yes</v>
      </c>
      <c r="AW198" s="159" t="s">
        <v>1</v>
      </c>
      <c r="AX198" s="160" t="s">
        <v>5</v>
      </c>
      <c r="AY198" s="177" t="s">
        <v>5</v>
      </c>
      <c r="AZ198" s="177" t="s">
        <v>5</v>
      </c>
      <c r="BA198" s="177" t="s">
        <v>5</v>
      </c>
      <c r="BB198" s="159" t="s">
        <v>5</v>
      </c>
      <c r="BC198" s="177" t="s">
        <v>5</v>
      </c>
      <c r="BD198" s="177" t="s">
        <v>5</v>
      </c>
      <c r="BE198" s="177" t="s">
        <v>5</v>
      </c>
      <c r="BF198" s="177" t="s">
        <v>5</v>
      </c>
    </row>
    <row r="199" spans="1:58" ht="15.5" thickTop="1" thickBot="1" x14ac:dyDescent="0.4">
      <c r="A199" s="250"/>
      <c r="B199" s="49" t="s">
        <v>175</v>
      </c>
      <c r="D199" s="177" t="s">
        <v>1</v>
      </c>
      <c r="E199" s="177" t="s">
        <v>1</v>
      </c>
      <c r="F199" s="177" t="s">
        <v>5</v>
      </c>
      <c r="G199" s="177" t="s">
        <v>5</v>
      </c>
      <c r="H199" s="159" t="s">
        <v>1</v>
      </c>
      <c r="I199" s="160" t="s">
        <v>5</v>
      </c>
      <c r="J199" s="177" t="s">
        <v>1</v>
      </c>
      <c r="K199" s="159" t="s">
        <v>5</v>
      </c>
      <c r="L199" s="160" t="s">
        <v>5</v>
      </c>
      <c r="M199" s="177" t="s">
        <v>1</v>
      </c>
      <c r="N199" s="159" t="s">
        <v>5</v>
      </c>
      <c r="O199" s="161" t="s">
        <v>5</v>
      </c>
      <c r="P199" s="160" t="s">
        <v>5</v>
      </c>
      <c r="Q199" s="159" t="s">
        <v>5</v>
      </c>
      <c r="R199" s="160" t="s">
        <v>5</v>
      </c>
      <c r="S199" s="159" t="s">
        <v>5</v>
      </c>
      <c r="T199" s="160" t="s">
        <v>5</v>
      </c>
      <c r="U199" s="177" t="s">
        <v>1</v>
      </c>
      <c r="V199" s="177" t="s">
        <v>1</v>
      </c>
      <c r="W199" s="177" t="s">
        <v>1</v>
      </c>
      <c r="X199" s="177" t="s">
        <v>1</v>
      </c>
      <c r="Y199" s="177" t="s">
        <v>5</v>
      </c>
      <c r="Z199" s="177" t="s">
        <v>1</v>
      </c>
      <c r="AA199" s="177" t="s">
        <v>1</v>
      </c>
      <c r="AB199" s="177" t="s">
        <v>5</v>
      </c>
      <c r="AC199" s="177" t="s">
        <v>5</v>
      </c>
      <c r="AD199" s="177" t="str">
        <f t="shared" si="164"/>
        <v>Yes</v>
      </c>
      <c r="AE199" s="177" t="s">
        <v>1</v>
      </c>
      <c r="AF199" s="177" t="s">
        <v>5</v>
      </c>
      <c r="AG199" s="177" t="s">
        <v>1</v>
      </c>
      <c r="AH199" s="177" t="s">
        <v>1</v>
      </c>
      <c r="AI199" s="206" t="s">
        <v>234</v>
      </c>
      <c r="AJ199" s="177" t="s">
        <v>1</v>
      </c>
      <c r="AK199" s="177" t="str">
        <f t="shared" si="162"/>
        <v>Yes</v>
      </c>
      <c r="AL199" s="177" t="s">
        <v>1</v>
      </c>
      <c r="AM199" s="177" t="s">
        <v>5</v>
      </c>
      <c r="AN199" s="177" t="s">
        <v>1</v>
      </c>
      <c r="AO199" s="177" t="str">
        <f t="shared" si="163"/>
        <v>Yes</v>
      </c>
      <c r="AP199" s="177" t="s">
        <v>5</v>
      </c>
      <c r="AQ199" s="177" t="s">
        <v>1</v>
      </c>
      <c r="AR199" s="177" t="s">
        <v>5</v>
      </c>
      <c r="AS199" s="177" t="s">
        <v>1</v>
      </c>
      <c r="AT199" s="177" t="s">
        <v>5</v>
      </c>
      <c r="AU199" s="177" t="s">
        <v>5</v>
      </c>
      <c r="AV199" s="177" t="s">
        <v>5</v>
      </c>
      <c r="AW199" s="159" t="s">
        <v>1</v>
      </c>
      <c r="AX199" s="160" t="s">
        <v>5</v>
      </c>
      <c r="AY199" s="177" t="s">
        <v>1</v>
      </c>
      <c r="AZ199" s="177" t="s">
        <v>5</v>
      </c>
      <c r="BA199" s="177" t="s">
        <v>5</v>
      </c>
      <c r="BB199" s="159" t="s">
        <v>5</v>
      </c>
      <c r="BC199" s="177" t="s">
        <v>5</v>
      </c>
      <c r="BD199" s="177" t="s">
        <v>5</v>
      </c>
      <c r="BE199" s="177" t="s">
        <v>1</v>
      </c>
      <c r="BF199" s="177" t="s">
        <v>5</v>
      </c>
    </row>
    <row r="200" spans="1:58" ht="15.5" thickTop="1" thickBot="1" x14ac:dyDescent="0.4">
      <c r="A200" s="250"/>
      <c r="B200" s="112" t="s">
        <v>176</v>
      </c>
      <c r="C200" s="94" t="s">
        <v>171</v>
      </c>
      <c r="D200" s="177" t="s">
        <v>1</v>
      </c>
      <c r="E200" s="177" t="s">
        <v>1</v>
      </c>
      <c r="F200" s="177" t="s">
        <v>5</v>
      </c>
      <c r="G200" s="177" t="s">
        <v>5</v>
      </c>
      <c r="H200" s="159" t="s">
        <v>1</v>
      </c>
      <c r="I200" s="160" t="s">
        <v>5</v>
      </c>
      <c r="J200" s="177" t="s">
        <v>5</v>
      </c>
      <c r="K200" s="159" t="s">
        <v>5</v>
      </c>
      <c r="L200" s="160" t="s">
        <v>5</v>
      </c>
      <c r="M200" s="177" t="s">
        <v>5</v>
      </c>
      <c r="N200" s="159" t="s">
        <v>5</v>
      </c>
      <c r="O200" s="161" t="s">
        <v>5</v>
      </c>
      <c r="P200" s="160" t="s">
        <v>5</v>
      </c>
      <c r="Q200" s="159" t="s">
        <v>5</v>
      </c>
      <c r="R200" s="160" t="s">
        <v>5</v>
      </c>
      <c r="S200" s="159" t="s">
        <v>5</v>
      </c>
      <c r="T200" s="160" t="s">
        <v>5</v>
      </c>
      <c r="U200" s="177" t="s">
        <v>1</v>
      </c>
      <c r="V200" s="177" t="str">
        <f>IF(api_version=2,"Yes","No")</f>
        <v>Yes</v>
      </c>
      <c r="W200" s="177" t="s">
        <v>5</v>
      </c>
      <c r="X200" s="177" t="s">
        <v>5</v>
      </c>
      <c r="Y200" s="177" t="s">
        <v>5</v>
      </c>
      <c r="Z200" s="177" t="s">
        <v>1</v>
      </c>
      <c r="AA200" s="177" t="s">
        <v>1</v>
      </c>
      <c r="AB200" s="177" t="s">
        <v>5</v>
      </c>
      <c r="AC200" s="206" t="str">
        <f>IF(api_version=2,"Yes*","No")</f>
        <v>Yes*</v>
      </c>
      <c r="AD200" s="177" t="str">
        <f t="shared" si="164"/>
        <v>No</v>
      </c>
      <c r="AE200" s="177" t="s">
        <v>5</v>
      </c>
      <c r="AF200" s="177" t="s">
        <v>5</v>
      </c>
      <c r="AG200" s="177" t="s">
        <v>5</v>
      </c>
      <c r="AH200" s="177" t="s">
        <v>5</v>
      </c>
      <c r="AI200" s="177" t="s">
        <v>5</v>
      </c>
      <c r="AJ200" s="177" t="s">
        <v>5</v>
      </c>
      <c r="AK200" s="177" t="s">
        <v>5</v>
      </c>
      <c r="AL200" s="177" t="s">
        <v>1</v>
      </c>
      <c r="AM200" s="177" t="s">
        <v>5</v>
      </c>
      <c r="AN200" s="177" t="s">
        <v>1</v>
      </c>
      <c r="AO200" s="177" t="str">
        <f t="shared" si="163"/>
        <v>No</v>
      </c>
      <c r="AP200" s="177" t="s">
        <v>5</v>
      </c>
      <c r="AQ200" s="177" t="s">
        <v>5</v>
      </c>
      <c r="AR200" s="177" t="s">
        <v>5</v>
      </c>
      <c r="AS200" s="177" t="s">
        <v>5</v>
      </c>
      <c r="AT200" s="177" t="s">
        <v>5</v>
      </c>
      <c r="AU200" s="177" t="s">
        <v>5</v>
      </c>
      <c r="AV200" s="177" t="s">
        <v>5</v>
      </c>
      <c r="AW200" s="159" t="s">
        <v>1</v>
      </c>
      <c r="AX200" s="160" t="s">
        <v>5</v>
      </c>
      <c r="AY200" s="177" t="s">
        <v>5</v>
      </c>
      <c r="AZ200" s="177" t="s">
        <v>5</v>
      </c>
      <c r="BA200" s="177" t="s">
        <v>5</v>
      </c>
      <c r="BB200" s="159" t="s">
        <v>5</v>
      </c>
      <c r="BC200" s="177" t="s">
        <v>5</v>
      </c>
      <c r="BD200" s="177" t="s">
        <v>5</v>
      </c>
      <c r="BE200" s="177" t="s">
        <v>5</v>
      </c>
      <c r="BF200" s="177" t="s">
        <v>5</v>
      </c>
    </row>
    <row r="201" spans="1:58" ht="15.5" thickTop="1" thickBot="1" x14ac:dyDescent="0.4">
      <c r="A201" s="250"/>
      <c r="B201" s="49" t="s">
        <v>2</v>
      </c>
      <c r="C201" s="94" t="s">
        <v>171</v>
      </c>
      <c r="D201" s="177" t="s">
        <v>5</v>
      </c>
      <c r="E201" s="177" t="str">
        <f>IF(api_version=2,"Yes","No")</f>
        <v>Yes</v>
      </c>
      <c r="F201" s="177" t="s">
        <v>5</v>
      </c>
      <c r="G201" s="177" t="s">
        <v>5</v>
      </c>
      <c r="H201" s="159" t="str">
        <f>IF(api_version=2,"Yes","No")</f>
        <v>Yes</v>
      </c>
      <c r="I201" s="160" t="s">
        <v>5</v>
      </c>
      <c r="J201" s="177" t="s">
        <v>5</v>
      </c>
      <c r="K201" s="159" t="str">
        <f>IF(api_version=2,"No","No")</f>
        <v>No</v>
      </c>
      <c r="L201" s="160" t="s">
        <v>5</v>
      </c>
      <c r="M201" s="177" t="s">
        <v>1</v>
      </c>
      <c r="N201" s="159" t="str">
        <f>IF(api_version=2,"No","No")</f>
        <v>No</v>
      </c>
      <c r="O201" s="161" t="s">
        <v>5</v>
      </c>
      <c r="P201" s="160" t="s">
        <v>5</v>
      </c>
      <c r="Q201" s="159" t="s">
        <v>5</v>
      </c>
      <c r="R201" s="160" t="s">
        <v>5</v>
      </c>
      <c r="S201" s="159" t="str">
        <f>IF(api_version=2,"No","No")</f>
        <v>No</v>
      </c>
      <c r="T201" s="160" t="s">
        <v>5</v>
      </c>
      <c r="U201" s="177" t="s">
        <v>1</v>
      </c>
      <c r="V201" s="177" t="str">
        <f>IF(api_version=2,"Yes","No")</f>
        <v>Yes</v>
      </c>
      <c r="W201" s="177" t="s">
        <v>1</v>
      </c>
      <c r="X201" s="177" t="s">
        <v>1</v>
      </c>
      <c r="Y201" s="177" t="s">
        <v>5</v>
      </c>
      <c r="Z201" s="177" t="s">
        <v>1</v>
      </c>
      <c r="AA201" s="177" t="s">
        <v>1</v>
      </c>
      <c r="AB201" s="177" t="s">
        <v>5</v>
      </c>
      <c r="AC201" s="177" t="s">
        <v>1</v>
      </c>
      <c r="AD201" s="177" t="str">
        <f t="shared" si="164"/>
        <v>No</v>
      </c>
      <c r="AE201" s="177" t="s">
        <v>5</v>
      </c>
      <c r="AF201" s="177" t="s">
        <v>1</v>
      </c>
      <c r="AG201" s="177" t="s">
        <v>5</v>
      </c>
      <c r="AH201" s="177" t="s">
        <v>5</v>
      </c>
      <c r="AI201" s="177" t="s">
        <v>5</v>
      </c>
      <c r="AJ201" s="177" t="s">
        <v>5</v>
      </c>
      <c r="AK201" s="177" t="s">
        <v>5</v>
      </c>
      <c r="AL201" s="177" t="s">
        <v>1</v>
      </c>
      <c r="AM201" s="159" t="str">
        <f>IF(api_version=1,"No","Yes")</f>
        <v>Yes</v>
      </c>
      <c r="AN201" s="177" t="s">
        <v>1</v>
      </c>
      <c r="AO201" s="177" t="str">
        <f t="shared" si="163"/>
        <v>No</v>
      </c>
      <c r="AP201" s="177" t="s">
        <v>5</v>
      </c>
      <c r="AQ201" s="177" t="s">
        <v>1</v>
      </c>
      <c r="AR201" s="177" t="s">
        <v>5</v>
      </c>
      <c r="AS201" s="177" t="s">
        <v>5</v>
      </c>
      <c r="AT201" s="177" t="s">
        <v>5</v>
      </c>
      <c r="AU201" s="177" t="s">
        <v>5</v>
      </c>
      <c r="AV201" s="177" t="s">
        <v>5</v>
      </c>
      <c r="AW201" s="159" t="s">
        <v>5</v>
      </c>
      <c r="AX201" s="160" t="s">
        <v>5</v>
      </c>
      <c r="AY201" s="177" t="s">
        <v>5</v>
      </c>
      <c r="AZ201" s="177" t="s">
        <v>5</v>
      </c>
      <c r="BA201" s="177" t="s">
        <v>5</v>
      </c>
      <c r="BB201" s="159" t="s">
        <v>5</v>
      </c>
      <c r="BC201" s="177" t="s">
        <v>5</v>
      </c>
      <c r="BD201" s="177" t="s">
        <v>5</v>
      </c>
      <c r="BE201" s="177" t="s">
        <v>5</v>
      </c>
      <c r="BF201" s="177" t="s">
        <v>5</v>
      </c>
    </row>
    <row r="202" spans="1:58" ht="15.5" thickTop="1" thickBot="1" x14ac:dyDescent="0.4">
      <c r="A202" s="250"/>
      <c r="B202" s="49" t="s">
        <v>15</v>
      </c>
      <c r="D202" s="177" t="s">
        <v>1</v>
      </c>
      <c r="E202" s="177" t="s">
        <v>1</v>
      </c>
      <c r="F202" s="177" t="s">
        <v>5</v>
      </c>
      <c r="G202" s="177" t="str">
        <f>IF(api_version=2,"Yes","No")</f>
        <v>Yes</v>
      </c>
      <c r="H202" s="159" t="s">
        <v>1</v>
      </c>
      <c r="I202" s="160" t="s">
        <v>5</v>
      </c>
      <c r="J202" s="177" t="s">
        <v>1</v>
      </c>
      <c r="K202" s="159" t="s">
        <v>1</v>
      </c>
      <c r="L202" s="160" t="s">
        <v>5</v>
      </c>
      <c r="M202" s="177" t="s">
        <v>1</v>
      </c>
      <c r="N202" s="159" t="s">
        <v>1</v>
      </c>
      <c r="O202" s="161" t="s">
        <v>5</v>
      </c>
      <c r="P202" s="160" t="s">
        <v>5</v>
      </c>
      <c r="Q202" s="159" t="s">
        <v>5</v>
      </c>
      <c r="R202" s="160" t="s">
        <v>5</v>
      </c>
      <c r="S202" s="159" t="s">
        <v>1</v>
      </c>
      <c r="T202" s="160" t="s">
        <v>5</v>
      </c>
      <c r="U202" s="177" t="s">
        <v>1</v>
      </c>
      <c r="V202" s="177" t="s">
        <v>1</v>
      </c>
      <c r="W202" s="177" t="s">
        <v>1</v>
      </c>
      <c r="X202" s="177" t="s">
        <v>1</v>
      </c>
      <c r="Y202" s="177" t="s">
        <v>5</v>
      </c>
      <c r="Z202" s="177" t="s">
        <v>1</v>
      </c>
      <c r="AA202" s="177" t="s">
        <v>1</v>
      </c>
      <c r="AB202" s="177" t="s">
        <v>1</v>
      </c>
      <c r="AC202" s="177" t="s">
        <v>1</v>
      </c>
      <c r="AD202" s="177" t="str">
        <f t="shared" si="164"/>
        <v>Yes</v>
      </c>
      <c r="AE202" s="177" t="s">
        <v>1</v>
      </c>
      <c r="AF202" s="177" t="s">
        <v>1</v>
      </c>
      <c r="AG202" s="177" t="s">
        <v>1</v>
      </c>
      <c r="AH202" s="177" t="s">
        <v>1</v>
      </c>
      <c r="AI202" s="206" t="s">
        <v>234</v>
      </c>
      <c r="AJ202" s="177" t="s">
        <v>1</v>
      </c>
      <c r="AK202" s="177" t="str">
        <f t="shared" si="162"/>
        <v>Yes</v>
      </c>
      <c r="AL202" s="177" t="s">
        <v>1</v>
      </c>
      <c r="AM202" s="177" t="s">
        <v>1</v>
      </c>
      <c r="AN202" s="177" t="s">
        <v>1</v>
      </c>
      <c r="AO202" s="177" t="str">
        <f t="shared" si="163"/>
        <v>Yes</v>
      </c>
      <c r="AP202" s="177" t="s">
        <v>1</v>
      </c>
      <c r="AQ202" s="177" t="s">
        <v>1</v>
      </c>
      <c r="AR202" s="177" t="s">
        <v>1</v>
      </c>
      <c r="AS202" s="177" t="s">
        <v>1</v>
      </c>
      <c r="AT202" s="177" t="s">
        <v>1</v>
      </c>
      <c r="AU202" s="177" t="s">
        <v>1</v>
      </c>
      <c r="AV202" s="177" t="s">
        <v>1</v>
      </c>
      <c r="AW202" s="159" t="s">
        <v>1</v>
      </c>
      <c r="AX202" s="160" t="s">
        <v>5</v>
      </c>
      <c r="AY202" s="177" t="s">
        <v>1</v>
      </c>
      <c r="AZ202" s="177" t="s">
        <v>5</v>
      </c>
      <c r="BA202" s="177" t="s">
        <v>5</v>
      </c>
      <c r="BB202" s="159" t="s">
        <v>5</v>
      </c>
      <c r="BC202" s="177" t="s">
        <v>1</v>
      </c>
      <c r="BD202" s="177" t="s">
        <v>1</v>
      </c>
      <c r="BE202" s="177" t="s">
        <v>1</v>
      </c>
      <c r="BF202" s="177" t="s">
        <v>5</v>
      </c>
    </row>
    <row r="203" spans="1:58" ht="15.5" thickTop="1" thickBot="1" x14ac:dyDescent="0.4">
      <c r="A203" s="250"/>
      <c r="B203" s="49" t="str">
        <f>IF(api_version=2,"Number of Shares Owned","-")</f>
        <v>Number of Shares Owned</v>
      </c>
      <c r="C203" s="94" t="s">
        <v>171</v>
      </c>
      <c r="D203" s="177" t="s">
        <v>5</v>
      </c>
      <c r="E203" s="177" t="s">
        <v>5</v>
      </c>
      <c r="F203" s="177" t="s">
        <v>5</v>
      </c>
      <c r="G203" s="177" t="s">
        <v>5</v>
      </c>
      <c r="H203" s="159" t="s">
        <v>5</v>
      </c>
      <c r="I203" s="160" t="s">
        <v>5</v>
      </c>
      <c r="J203" s="177" t="s">
        <v>5</v>
      </c>
      <c r="K203" s="159" t="str">
        <f>IF(api_version=2,"Yes","No")</f>
        <v>Yes</v>
      </c>
      <c r="L203" s="160" t="s">
        <v>5</v>
      </c>
      <c r="M203" s="177" t="s">
        <v>5</v>
      </c>
      <c r="N203" s="159" t="s">
        <v>1</v>
      </c>
      <c r="O203" s="161" t="s">
        <v>5</v>
      </c>
      <c r="P203" s="160" t="s">
        <v>5</v>
      </c>
      <c r="Q203" s="159" t="s">
        <v>5</v>
      </c>
      <c r="R203" s="160" t="s">
        <v>5</v>
      </c>
      <c r="S203" s="159" t="str">
        <f>IF(api_version=2,"Yes","No")</f>
        <v>Yes</v>
      </c>
      <c r="T203" s="160" t="s">
        <v>5</v>
      </c>
      <c r="U203" s="177" t="s">
        <v>5</v>
      </c>
      <c r="V203" s="177" t="s">
        <v>1</v>
      </c>
      <c r="W203" s="177" t="s">
        <v>1</v>
      </c>
      <c r="X203" s="177" t="s">
        <v>5</v>
      </c>
      <c r="Y203" s="177" t="s">
        <v>5</v>
      </c>
      <c r="Z203" s="177" t="s">
        <v>5</v>
      </c>
      <c r="AA203" s="177" t="s">
        <v>5</v>
      </c>
      <c r="AB203" s="177" t="s">
        <v>5</v>
      </c>
      <c r="AC203" s="177" t="s">
        <v>5</v>
      </c>
      <c r="AD203" s="177" t="str">
        <f t="shared" si="164"/>
        <v>No</v>
      </c>
      <c r="AE203" s="177" t="s">
        <v>5</v>
      </c>
      <c r="AF203" s="177" t="s">
        <v>5</v>
      </c>
      <c r="AG203" s="177" t="s">
        <v>5</v>
      </c>
      <c r="AH203" s="177" t="s">
        <v>5</v>
      </c>
      <c r="AI203" s="177" t="s">
        <v>5</v>
      </c>
      <c r="AJ203" s="177" t="s">
        <v>5</v>
      </c>
      <c r="AK203" s="177" t="s">
        <v>5</v>
      </c>
      <c r="AL203" s="177" t="s">
        <v>1</v>
      </c>
      <c r="AM203" s="177" t="s">
        <v>5</v>
      </c>
      <c r="AN203" s="177" t="s">
        <v>5</v>
      </c>
      <c r="AO203" s="177" t="str">
        <f t="shared" si="163"/>
        <v>No</v>
      </c>
      <c r="AP203" s="177" t="s">
        <v>5</v>
      </c>
      <c r="AQ203" s="177" t="str">
        <f>IF(api_version=2,"Yes","No")</f>
        <v>Yes</v>
      </c>
      <c r="AR203" s="177" t="str">
        <f>IF(api_version=2,"Yes","No")</f>
        <v>Yes</v>
      </c>
      <c r="AS203" s="177" t="str">
        <f>IF(api_version=2,"Yes","No")</f>
        <v>Yes</v>
      </c>
      <c r="AT203" s="177" t="s">
        <v>5</v>
      </c>
      <c r="AU203" s="177" t="s">
        <v>1</v>
      </c>
      <c r="AV203" s="177" t="str">
        <f>IF(api_version=2,"Yes","No")</f>
        <v>Yes</v>
      </c>
      <c r="AW203" s="159" t="s">
        <v>5</v>
      </c>
      <c r="AX203" s="160" t="s">
        <v>5</v>
      </c>
      <c r="AY203" s="177" t="s">
        <v>5</v>
      </c>
      <c r="AZ203" s="177" t="s">
        <v>5</v>
      </c>
      <c r="BA203" s="177" t="s">
        <v>5</v>
      </c>
      <c r="BB203" s="159" t="s">
        <v>5</v>
      </c>
      <c r="BC203" s="177" t="s">
        <v>5</v>
      </c>
      <c r="BD203" s="177" t="s">
        <v>5</v>
      </c>
      <c r="BE203" s="177" t="s">
        <v>5</v>
      </c>
      <c r="BF203" s="177" t="s">
        <v>5</v>
      </c>
    </row>
    <row r="204" spans="1:58" ht="15.5" thickTop="1" thickBot="1" x14ac:dyDescent="0.4">
      <c r="A204" s="250"/>
      <c r="B204" s="49" t="str">
        <f>IF(api_version=2,"Share Type","-")</f>
        <v>Share Type</v>
      </c>
      <c r="C204" s="94" t="s">
        <v>171</v>
      </c>
      <c r="D204" s="177" t="s">
        <v>5</v>
      </c>
      <c r="E204" s="177" t="s">
        <v>5</v>
      </c>
      <c r="F204" s="177" t="s">
        <v>5</v>
      </c>
      <c r="G204" s="177" t="s">
        <v>5</v>
      </c>
      <c r="H204" s="159" t="s">
        <v>5</v>
      </c>
      <c r="I204" s="160" t="s">
        <v>5</v>
      </c>
      <c r="J204" s="177" t="s">
        <v>5</v>
      </c>
      <c r="K204" s="159" t="str">
        <f>IF(api_version=2,"Yes","No")</f>
        <v>Yes</v>
      </c>
      <c r="L204" s="160" t="s">
        <v>5</v>
      </c>
      <c r="M204" s="177" t="s">
        <v>5</v>
      </c>
      <c r="N204" s="159" t="str">
        <f>IF(api_version=2,"No","No")</f>
        <v>No</v>
      </c>
      <c r="O204" s="161" t="s">
        <v>5</v>
      </c>
      <c r="P204" s="160" t="s">
        <v>5</v>
      </c>
      <c r="Q204" s="159" t="s">
        <v>5</v>
      </c>
      <c r="R204" s="160" t="s">
        <v>5</v>
      </c>
      <c r="S204" s="159" t="str">
        <f>IF(api_version=2,"Yes","No")</f>
        <v>Yes</v>
      </c>
      <c r="T204" s="160" t="s">
        <v>5</v>
      </c>
      <c r="U204" s="177" t="s">
        <v>5</v>
      </c>
      <c r="V204" s="177" t="s">
        <v>1</v>
      </c>
      <c r="W204" s="177" t="s">
        <v>5</v>
      </c>
      <c r="X204" s="177" t="s">
        <v>5</v>
      </c>
      <c r="Y204" s="177" t="s">
        <v>5</v>
      </c>
      <c r="Z204" s="177" t="s">
        <v>5</v>
      </c>
      <c r="AA204" s="177" t="s">
        <v>5</v>
      </c>
      <c r="AB204" s="177" t="s">
        <v>5</v>
      </c>
      <c r="AC204" s="177" t="s">
        <v>5</v>
      </c>
      <c r="AD204" s="177" t="str">
        <f t="shared" si="164"/>
        <v>No</v>
      </c>
      <c r="AE204" s="177" t="s">
        <v>5</v>
      </c>
      <c r="AF204" s="177" t="s">
        <v>5</v>
      </c>
      <c r="AG204" s="177" t="s">
        <v>5</v>
      </c>
      <c r="AH204" s="177" t="s">
        <v>5</v>
      </c>
      <c r="AI204" s="177" t="s">
        <v>5</v>
      </c>
      <c r="AJ204" s="177" t="s">
        <v>5</v>
      </c>
      <c r="AK204" s="177" t="s">
        <v>5</v>
      </c>
      <c r="AL204" s="177" t="s">
        <v>1</v>
      </c>
      <c r="AM204" s="177" t="s">
        <v>5</v>
      </c>
      <c r="AN204" s="177" t="s">
        <v>5</v>
      </c>
      <c r="AO204" s="177" t="str">
        <f t="shared" si="163"/>
        <v>No</v>
      </c>
      <c r="AP204" s="177" t="s">
        <v>5</v>
      </c>
      <c r="AQ204" s="177" t="str">
        <f>IF(api_version=2,"Yes","No")</f>
        <v>Yes</v>
      </c>
      <c r="AR204" s="177" t="s">
        <v>5</v>
      </c>
      <c r="AS204" s="177" t="str">
        <f>IF(api_version=2,"Yes","No")</f>
        <v>Yes</v>
      </c>
      <c r="AT204" s="177" t="s">
        <v>5</v>
      </c>
      <c r="AU204" s="177" t="s">
        <v>5</v>
      </c>
      <c r="AV204" s="177" t="str">
        <f>IF(api_version=2,"Yes","No")</f>
        <v>Yes</v>
      </c>
      <c r="AW204" s="159" t="s">
        <v>1</v>
      </c>
      <c r="AX204" s="160" t="s">
        <v>5</v>
      </c>
      <c r="AY204" s="177" t="s">
        <v>5</v>
      </c>
      <c r="AZ204" s="177" t="s">
        <v>5</v>
      </c>
      <c r="BA204" s="177" t="s">
        <v>5</v>
      </c>
      <c r="BB204" s="159" t="s">
        <v>5</v>
      </c>
      <c r="BC204" s="177" t="s">
        <v>5</v>
      </c>
      <c r="BD204" s="177" t="s">
        <v>5</v>
      </c>
      <c r="BE204" s="177" t="s">
        <v>5</v>
      </c>
      <c r="BF204" s="177" t="s">
        <v>5</v>
      </c>
    </row>
    <row r="205" spans="1:58" ht="15.5" thickTop="1" thickBot="1" x14ac:dyDescent="0.4">
      <c r="A205" s="250"/>
      <c r="B205" s="49" t="str">
        <f>IF(api_version=2,"Currency","-")</f>
        <v>Currency</v>
      </c>
      <c r="C205" s="94" t="s">
        <v>171</v>
      </c>
      <c r="D205" s="177" t="s">
        <v>1</v>
      </c>
      <c r="E205" s="177" t="s">
        <v>5</v>
      </c>
      <c r="F205" s="177" t="s">
        <v>5</v>
      </c>
      <c r="G205" s="177" t="s">
        <v>5</v>
      </c>
      <c r="H205" s="159" t="s">
        <v>5</v>
      </c>
      <c r="I205" s="160" t="s">
        <v>5</v>
      </c>
      <c r="J205" s="177" t="s">
        <v>1</v>
      </c>
      <c r="K205" s="159" t="s">
        <v>1</v>
      </c>
      <c r="L205" s="160" t="s">
        <v>5</v>
      </c>
      <c r="M205" s="177" t="s">
        <v>1</v>
      </c>
      <c r="N205" s="159" t="s">
        <v>5</v>
      </c>
      <c r="O205" s="161" t="s">
        <v>5</v>
      </c>
      <c r="P205" s="160" t="s">
        <v>5</v>
      </c>
      <c r="Q205" s="159" t="s">
        <v>5</v>
      </c>
      <c r="R205" s="160" t="s">
        <v>5</v>
      </c>
      <c r="S205" s="159" t="s">
        <v>1</v>
      </c>
      <c r="T205" s="160" t="s">
        <v>5</v>
      </c>
      <c r="U205" s="177" t="s">
        <v>5</v>
      </c>
      <c r="V205" s="177" t="str">
        <f>IF(api_version=2,"Yes","No")</f>
        <v>Yes</v>
      </c>
      <c r="W205" s="206" t="s">
        <v>1</v>
      </c>
      <c r="X205" s="206" t="s">
        <v>1</v>
      </c>
      <c r="Y205" s="177" t="s">
        <v>5</v>
      </c>
      <c r="Z205" s="177" t="s">
        <v>5</v>
      </c>
      <c r="AA205" s="177" t="s">
        <v>5</v>
      </c>
      <c r="AB205" s="177" t="s">
        <v>5</v>
      </c>
      <c r="AC205" s="207" t="s">
        <v>5</v>
      </c>
      <c r="AD205" s="177" t="str">
        <f t="shared" si="164"/>
        <v>No</v>
      </c>
      <c r="AE205" s="207" t="s">
        <v>5</v>
      </c>
      <c r="AF205" s="177" t="s">
        <v>5</v>
      </c>
      <c r="AG205" s="177" t="s">
        <v>5</v>
      </c>
      <c r="AH205" s="177" t="s">
        <v>5</v>
      </c>
      <c r="AI205" s="177" t="s">
        <v>5</v>
      </c>
      <c r="AJ205" s="177" t="s">
        <v>5</v>
      </c>
      <c r="AK205" s="177" t="s">
        <v>5</v>
      </c>
      <c r="AL205" s="177" t="s">
        <v>1</v>
      </c>
      <c r="AM205" s="177" t="s">
        <v>5</v>
      </c>
      <c r="AN205" s="177" t="s">
        <v>1</v>
      </c>
      <c r="AO205" s="177" t="str">
        <f t="shared" si="163"/>
        <v>No</v>
      </c>
      <c r="AP205" s="177" t="s">
        <v>5</v>
      </c>
      <c r="AQ205" s="177" t="str">
        <f>IF(api_version=2,"Yes","No")</f>
        <v>Yes</v>
      </c>
      <c r="AR205" s="177" t="s">
        <v>5</v>
      </c>
      <c r="AS205" s="177" t="s">
        <v>5</v>
      </c>
      <c r="AT205" s="177" t="s">
        <v>5</v>
      </c>
      <c r="AU205" s="177" t="s">
        <v>5</v>
      </c>
      <c r="AV205" s="177" t="s">
        <v>5</v>
      </c>
      <c r="AW205" s="159" t="s">
        <v>5</v>
      </c>
      <c r="AX205" s="160" t="s">
        <v>5</v>
      </c>
      <c r="AY205" s="177" t="s">
        <v>5</v>
      </c>
      <c r="AZ205" s="177" t="s">
        <v>5</v>
      </c>
      <c r="BA205" s="177" t="s">
        <v>5</v>
      </c>
      <c r="BB205" s="177" t="s">
        <v>5</v>
      </c>
      <c r="BC205" s="177" t="s">
        <v>5</v>
      </c>
      <c r="BD205" s="177" t="s">
        <v>5</v>
      </c>
      <c r="BE205" s="177" t="s">
        <v>5</v>
      </c>
      <c r="BF205" s="177" t="s">
        <v>5</v>
      </c>
    </row>
    <row r="206" spans="1:58" ht="15.5" hidden="1" thickTop="1" thickBot="1" x14ac:dyDescent="0.4">
      <c r="A206" s="250"/>
      <c r="B206" s="49" t="str">
        <f>IF(api_version=2,"start date","-")</f>
        <v>start date</v>
      </c>
      <c r="C206" s="94" t="s">
        <v>171</v>
      </c>
      <c r="D206" s="177"/>
      <c r="E206" s="177"/>
      <c r="F206" s="177"/>
      <c r="G206" s="177"/>
      <c r="H206" s="159"/>
      <c r="I206" s="160"/>
      <c r="J206" s="177"/>
      <c r="K206" s="159"/>
      <c r="L206" s="160"/>
      <c r="M206" s="177"/>
      <c r="N206" s="196"/>
      <c r="O206" s="161" t="s">
        <v>5</v>
      </c>
      <c r="P206" s="160" t="s">
        <v>5</v>
      </c>
      <c r="Q206" s="159"/>
      <c r="R206" s="160"/>
      <c r="S206" s="159"/>
      <c r="T206" s="160"/>
      <c r="U206" s="177" t="s">
        <v>1</v>
      </c>
      <c r="V206" s="177"/>
      <c r="W206" s="206"/>
      <c r="X206" s="206"/>
      <c r="Y206" s="177"/>
      <c r="Z206" s="177"/>
      <c r="AA206" s="177"/>
      <c r="AB206" s="177"/>
      <c r="AC206" s="207"/>
      <c r="AD206" s="177">
        <f t="shared" si="164"/>
        <v>0</v>
      </c>
      <c r="AE206" s="20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  <c r="AR206" s="177"/>
      <c r="AS206" s="177"/>
      <c r="AT206" s="177" t="s">
        <v>5</v>
      </c>
      <c r="AU206" s="177"/>
      <c r="AV206" s="177"/>
      <c r="AW206" s="159"/>
      <c r="AX206" s="160"/>
      <c r="AY206" s="177" t="s">
        <v>5</v>
      </c>
      <c r="AZ206" s="177" t="s">
        <v>5</v>
      </c>
      <c r="BA206" s="177" t="s">
        <v>5</v>
      </c>
      <c r="BB206" s="177" t="s">
        <v>5</v>
      </c>
      <c r="BC206" s="177" t="s">
        <v>5</v>
      </c>
      <c r="BD206" s="177" t="s">
        <v>5</v>
      </c>
      <c r="BE206" s="177" t="s">
        <v>5</v>
      </c>
      <c r="BF206" s="177" t="s">
        <v>5</v>
      </c>
    </row>
    <row r="207" spans="1:58" ht="15.5" hidden="1" thickTop="1" thickBot="1" x14ac:dyDescent="0.4">
      <c r="A207" s="250"/>
      <c r="B207" s="49" t="str">
        <f>IF(api_version=2,"Value Per Share","-")</f>
        <v>Value Per Share</v>
      </c>
      <c r="C207" s="94" t="s">
        <v>171</v>
      </c>
      <c r="D207" s="177"/>
      <c r="E207" s="177"/>
      <c r="F207" s="177"/>
      <c r="G207" s="177"/>
      <c r="H207" s="159"/>
      <c r="I207" s="160"/>
      <c r="J207" s="177"/>
      <c r="K207" s="159"/>
      <c r="L207" s="160"/>
      <c r="M207" s="177"/>
      <c r="N207" s="159"/>
      <c r="O207" s="161" t="s">
        <v>5</v>
      </c>
      <c r="P207" s="160" t="s">
        <v>5</v>
      </c>
      <c r="Q207" s="159" t="s">
        <v>5</v>
      </c>
      <c r="R207" s="160" t="s">
        <v>5</v>
      </c>
      <c r="S207" s="159" t="s">
        <v>1</v>
      </c>
      <c r="T207" s="160" t="s">
        <v>5</v>
      </c>
      <c r="U207" s="177" t="s">
        <v>5</v>
      </c>
      <c r="V207" s="177"/>
      <c r="W207" s="177"/>
      <c r="X207" s="177"/>
      <c r="Y207" s="177"/>
      <c r="Z207" s="177"/>
      <c r="AA207" s="177"/>
      <c r="AB207" s="177"/>
      <c r="AC207" s="177"/>
      <c r="AD207" s="177">
        <f t="shared" si="164"/>
        <v>0</v>
      </c>
      <c r="AE207" s="177"/>
      <c r="AF207" s="177" t="s">
        <v>5</v>
      </c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7"/>
      <c r="AT207" s="177" t="s">
        <v>5</v>
      </c>
      <c r="AU207" s="177"/>
      <c r="AV207" s="177"/>
      <c r="AW207" s="159"/>
      <c r="AX207" s="160"/>
      <c r="AY207" s="177" t="s">
        <v>5</v>
      </c>
      <c r="AZ207" s="177" t="s">
        <v>5</v>
      </c>
      <c r="BA207" s="177" t="s">
        <v>5</v>
      </c>
      <c r="BB207" s="177" t="s">
        <v>5</v>
      </c>
      <c r="BC207" s="177" t="s">
        <v>5</v>
      </c>
      <c r="BD207" s="177" t="s">
        <v>5</v>
      </c>
      <c r="BE207" s="177" t="s">
        <v>5</v>
      </c>
      <c r="BF207" s="177" t="s">
        <v>5</v>
      </c>
    </row>
    <row r="208" spans="1:58" ht="15.5" hidden="1" thickTop="1" thickBot="1" x14ac:dyDescent="0.4">
      <c r="A208" s="250"/>
      <c r="B208" s="49" t="str">
        <f>IF(api_version=2,"Jointly Owned","-")</f>
        <v>Jointly Owned</v>
      </c>
      <c r="C208" s="94" t="s">
        <v>171</v>
      </c>
      <c r="D208" s="177"/>
      <c r="E208" s="177"/>
      <c r="F208" s="177"/>
      <c r="G208" s="177"/>
      <c r="H208" s="159"/>
      <c r="I208" s="160"/>
      <c r="J208" s="177"/>
      <c r="K208" s="159"/>
      <c r="L208" s="160"/>
      <c r="M208" s="177"/>
      <c r="N208" s="159"/>
      <c r="O208" s="161" t="s">
        <v>5</v>
      </c>
      <c r="P208" s="160" t="s">
        <v>5</v>
      </c>
      <c r="Q208" s="159" t="s">
        <v>5</v>
      </c>
      <c r="R208" s="160" t="s">
        <v>5</v>
      </c>
      <c r="S208" s="159"/>
      <c r="T208" s="160"/>
      <c r="U208" s="177" t="s">
        <v>5</v>
      </c>
      <c r="V208" s="177"/>
      <c r="W208" s="177"/>
      <c r="X208" s="177"/>
      <c r="Y208" s="177"/>
      <c r="Z208" s="177"/>
      <c r="AA208" s="177"/>
      <c r="AB208" s="177"/>
      <c r="AC208" s="177"/>
      <c r="AD208" s="177">
        <f t="shared" si="164"/>
        <v>0</v>
      </c>
      <c r="AE208" s="177"/>
      <c r="AF208" s="177" t="s">
        <v>5</v>
      </c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7"/>
      <c r="AT208" s="177" t="s">
        <v>5</v>
      </c>
      <c r="AU208" s="177"/>
      <c r="AV208" s="177" t="s">
        <v>5</v>
      </c>
      <c r="AW208" s="159"/>
      <c r="AX208" s="160"/>
      <c r="AY208" s="177" t="s">
        <v>5</v>
      </c>
      <c r="AZ208" s="177" t="s">
        <v>5</v>
      </c>
      <c r="BA208" s="177" t="s">
        <v>5</v>
      </c>
      <c r="BB208" s="177" t="s">
        <v>5</v>
      </c>
      <c r="BC208" s="177" t="s">
        <v>5</v>
      </c>
      <c r="BD208" s="177" t="s">
        <v>5</v>
      </c>
      <c r="BE208" s="177" t="s">
        <v>5</v>
      </c>
      <c r="BF208" s="177" t="s">
        <v>5</v>
      </c>
    </row>
    <row r="209" spans="1:58" ht="15.5" thickTop="1" thickBot="1" x14ac:dyDescent="0.4">
      <c r="A209" s="250"/>
      <c r="B209" s="49" t="str">
        <f>IF(api_version=2,"Additional Data","-")</f>
        <v>Additional Data</v>
      </c>
      <c r="C209" s="94" t="s">
        <v>171</v>
      </c>
      <c r="D209" s="177" t="str">
        <f t="shared" ref="D209:E209" si="165">IF(api_version=2,"No","No")</f>
        <v>No</v>
      </c>
      <c r="E209" s="177" t="str">
        <f t="shared" si="165"/>
        <v>No</v>
      </c>
      <c r="F209" s="177" t="s">
        <v>5</v>
      </c>
      <c r="G209" s="177" t="str">
        <f>IF(api_version=2,"Yes","No")</f>
        <v>Yes</v>
      </c>
      <c r="H209" s="159" t="str">
        <f>IF(api_version=2,"Yes","No")</f>
        <v>Yes</v>
      </c>
      <c r="I209" s="160" t="s">
        <v>5</v>
      </c>
      <c r="J209" s="177" t="s">
        <v>5</v>
      </c>
      <c r="K209" s="159" t="s">
        <v>5</v>
      </c>
      <c r="L209" s="160" t="s">
        <v>5</v>
      </c>
      <c r="M209" s="177" t="str">
        <f>IF(api_version=2,"Yes","No")</f>
        <v>Yes</v>
      </c>
      <c r="N209" s="159" t="s">
        <v>1</v>
      </c>
      <c r="O209" s="161" t="s">
        <v>5</v>
      </c>
      <c r="P209" s="160" t="s">
        <v>5</v>
      </c>
      <c r="Q209" s="159" t="s">
        <v>5</v>
      </c>
      <c r="R209" s="160" t="s">
        <v>5</v>
      </c>
      <c r="S209" s="177" t="s">
        <v>5</v>
      </c>
      <c r="T209" s="177" t="s">
        <v>5</v>
      </c>
      <c r="U209" s="177" t="str">
        <f>IF(api_version=2,"Yes","No")</f>
        <v>Yes</v>
      </c>
      <c r="V209" s="177" t="s">
        <v>5</v>
      </c>
      <c r="W209" s="177" t="s">
        <v>5</v>
      </c>
      <c r="X209" s="177" t="s">
        <v>5</v>
      </c>
      <c r="Y209" s="177" t="s">
        <v>5</v>
      </c>
      <c r="Z209" s="177" t="s">
        <v>5</v>
      </c>
      <c r="AA209" s="177" t="s">
        <v>5</v>
      </c>
      <c r="AB209" s="177" t="s">
        <v>5</v>
      </c>
      <c r="AC209" s="177" t="s">
        <v>5</v>
      </c>
      <c r="AD209" s="177" t="str">
        <f t="shared" si="164"/>
        <v>No</v>
      </c>
      <c r="AE209" s="177" t="s">
        <v>5</v>
      </c>
      <c r="AF209" s="177" t="s">
        <v>5</v>
      </c>
      <c r="AG209" s="177" t="s">
        <v>5</v>
      </c>
      <c r="AH209" s="177" t="s">
        <v>5</v>
      </c>
      <c r="AI209" s="177" t="s">
        <v>5</v>
      </c>
      <c r="AJ209" s="177" t="s">
        <v>5</v>
      </c>
      <c r="AK209" s="177" t="s">
        <v>5</v>
      </c>
      <c r="AL209" s="177" t="s">
        <v>5</v>
      </c>
      <c r="AM209" s="177" t="s">
        <v>5</v>
      </c>
      <c r="AN209" s="177" t="s">
        <v>5</v>
      </c>
      <c r="AO209" s="177" t="s">
        <v>5</v>
      </c>
      <c r="AP209" s="177" t="s">
        <v>5</v>
      </c>
      <c r="AQ209" s="177" t="s">
        <v>5</v>
      </c>
      <c r="AR209" s="177" t="s">
        <v>5</v>
      </c>
      <c r="AS209" s="177" t="s">
        <v>5</v>
      </c>
      <c r="AT209" s="177" t="s">
        <v>5</v>
      </c>
      <c r="AU209" s="177" t="s">
        <v>5</v>
      </c>
      <c r="AV209" s="177" t="s">
        <v>5</v>
      </c>
      <c r="AW209" s="159" t="s">
        <v>1</v>
      </c>
      <c r="AX209" s="160" t="s">
        <v>5</v>
      </c>
      <c r="AY209" s="177" t="s">
        <v>5</v>
      </c>
      <c r="AZ209" s="177" t="s">
        <v>5</v>
      </c>
      <c r="BA209" s="177" t="s">
        <v>5</v>
      </c>
      <c r="BB209" s="177" t="s">
        <v>5</v>
      </c>
      <c r="BC209" s="177" t="s">
        <v>5</v>
      </c>
      <c r="BD209" s="177" t="s">
        <v>5</v>
      </c>
      <c r="BE209" s="177" t="s">
        <v>5</v>
      </c>
      <c r="BF209" s="177" t="s">
        <v>5</v>
      </c>
    </row>
    <row r="210" spans="1:58" ht="15.5" hidden="1" thickTop="1" thickBot="1" x14ac:dyDescent="0.4">
      <c r="A210" s="250"/>
      <c r="B210" s="49" t="str">
        <f>IF(api_version=2,"-","-")</f>
        <v>-</v>
      </c>
      <c r="D210" s="177"/>
      <c r="E210" s="177"/>
      <c r="F210" s="177"/>
      <c r="G210" s="177"/>
      <c r="H210" s="159"/>
      <c r="I210" s="160"/>
      <c r="J210" s="177"/>
      <c r="K210" s="177"/>
      <c r="L210" s="177"/>
      <c r="M210" s="177"/>
      <c r="N210" s="159"/>
      <c r="O210" s="161"/>
      <c r="P210" s="161"/>
      <c r="Q210" s="159" t="s">
        <v>5</v>
      </c>
      <c r="R210" s="160" t="s">
        <v>5</v>
      </c>
      <c r="S210" s="159"/>
      <c r="T210" s="160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  <c r="AR210" s="177"/>
      <c r="AS210" s="177"/>
      <c r="AT210" s="177"/>
      <c r="AU210" s="177"/>
      <c r="AV210" s="177"/>
      <c r="AW210" s="159"/>
      <c r="AX210" s="160"/>
      <c r="AY210" s="177"/>
      <c r="AZ210" s="177"/>
      <c r="BA210" s="177"/>
      <c r="BB210" s="159" t="s">
        <v>5</v>
      </c>
      <c r="BC210" s="177"/>
      <c r="BD210" s="177"/>
      <c r="BE210" s="177"/>
      <c r="BF210" s="177"/>
    </row>
    <row r="211" spans="1:58" ht="15" thickTop="1" x14ac:dyDescent="0.35">
      <c r="A211" s="250"/>
      <c r="B211" s="111" t="s">
        <v>237</v>
      </c>
      <c r="D211" s="167"/>
      <c r="E211" s="167"/>
      <c r="F211" s="167"/>
      <c r="G211" s="167"/>
      <c r="H211" s="167"/>
      <c r="I211" s="167"/>
      <c r="J211" s="167"/>
      <c r="K211" s="260"/>
      <c r="L211" s="260"/>
      <c r="M211" s="167"/>
      <c r="N211" s="167"/>
      <c r="O211" s="167"/>
      <c r="P211" s="167"/>
      <c r="Q211" s="260"/>
      <c r="R211" s="260"/>
      <c r="S211" s="260"/>
      <c r="T211" s="260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289" t="str">
        <f>AW$3</f>
        <v>Limited</v>
      </c>
      <c r="AX211" s="289" t="str">
        <f>AX$3</f>
        <v>Non Limited</v>
      </c>
      <c r="AY211" s="167"/>
      <c r="AZ211" s="167"/>
      <c r="BA211" s="167"/>
      <c r="BB211" s="167"/>
      <c r="BC211" s="167"/>
      <c r="BD211" s="167"/>
      <c r="BE211" s="167"/>
      <c r="BF211" s="167"/>
    </row>
    <row r="212" spans="1:58" ht="18.75" customHeight="1" x14ac:dyDescent="0.35">
      <c r="A212" s="250" t="s">
        <v>16</v>
      </c>
      <c r="B212" s="51" t="s">
        <v>16</v>
      </c>
      <c r="D212" s="167"/>
      <c r="E212" s="167"/>
      <c r="F212" s="167"/>
      <c r="G212" s="167"/>
      <c r="H212" s="167"/>
      <c r="I212" s="167"/>
      <c r="J212" s="167"/>
      <c r="K212" s="251"/>
      <c r="L212" s="251"/>
      <c r="M212" s="167"/>
      <c r="N212" s="167"/>
      <c r="O212" s="167"/>
      <c r="P212" s="167"/>
      <c r="Q212" s="251"/>
      <c r="R212" s="251"/>
      <c r="S212" s="251"/>
      <c r="T212" s="251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290"/>
      <c r="AX212" s="290"/>
      <c r="AY212" s="167"/>
      <c r="AZ212" s="167"/>
      <c r="BA212" s="167"/>
      <c r="BB212" s="251"/>
      <c r="BC212" s="167"/>
      <c r="BD212" s="167"/>
      <c r="BE212" s="167"/>
      <c r="BF212" s="167"/>
    </row>
    <row r="213" spans="1:58" ht="15" thickBot="1" x14ac:dyDescent="0.4">
      <c r="A213" s="250"/>
      <c r="B213" s="58" t="s">
        <v>164</v>
      </c>
      <c r="D213" s="167"/>
      <c r="E213" s="167"/>
      <c r="F213" s="167"/>
      <c r="G213" s="167"/>
      <c r="H213" s="167"/>
      <c r="I213" s="167"/>
      <c r="J213" s="167"/>
      <c r="K213" s="252"/>
      <c r="L213" s="252"/>
      <c r="M213" s="167"/>
      <c r="N213" s="167"/>
      <c r="O213" s="167"/>
      <c r="P213" s="167"/>
      <c r="Q213" s="252"/>
      <c r="R213" s="252"/>
      <c r="S213" s="252"/>
      <c r="T213" s="252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291"/>
      <c r="AX213" s="291"/>
      <c r="AY213" s="167"/>
      <c r="AZ213" s="167"/>
      <c r="BA213" s="167"/>
      <c r="BB213" s="252"/>
      <c r="BC213" s="167"/>
      <c r="BD213" s="167"/>
      <c r="BE213" s="167"/>
      <c r="BF213" s="167"/>
    </row>
    <row r="214" spans="1:58" ht="15.5" thickTop="1" thickBot="1" x14ac:dyDescent="0.4">
      <c r="A214" s="250"/>
      <c r="B214" s="49" t="s">
        <v>165</v>
      </c>
      <c r="D214" s="177" t="s">
        <v>1</v>
      </c>
      <c r="E214" s="177" t="s">
        <v>1</v>
      </c>
      <c r="F214" s="177" t="s">
        <v>1</v>
      </c>
      <c r="G214" s="177" t="s">
        <v>1</v>
      </c>
      <c r="H214" s="159" t="s">
        <v>1</v>
      </c>
      <c r="I214" s="160" t="s">
        <v>5</v>
      </c>
      <c r="J214" s="177" t="s">
        <v>1</v>
      </c>
      <c r="K214" s="159" t="s">
        <v>1</v>
      </c>
      <c r="L214" s="160" t="s">
        <v>5</v>
      </c>
      <c r="M214" s="177" t="s">
        <v>5</v>
      </c>
      <c r="N214" s="159" t="s">
        <v>1</v>
      </c>
      <c r="O214" s="159" t="s">
        <v>1</v>
      </c>
      <c r="P214" s="159" t="s">
        <v>1</v>
      </c>
      <c r="Q214" s="159" t="s">
        <v>1</v>
      </c>
      <c r="R214" s="160" t="s">
        <v>5</v>
      </c>
      <c r="S214" s="159" t="s">
        <v>1</v>
      </c>
      <c r="T214" s="160" t="s">
        <v>5</v>
      </c>
      <c r="U214" s="177" t="s">
        <v>5</v>
      </c>
      <c r="V214" s="177" t="s">
        <v>5</v>
      </c>
      <c r="W214" s="177" t="s">
        <v>1</v>
      </c>
      <c r="X214" s="177" t="s">
        <v>5</v>
      </c>
      <c r="Y214" s="177" t="s">
        <v>5</v>
      </c>
      <c r="Z214" s="177" t="s">
        <v>5</v>
      </c>
      <c r="AA214" s="177" t="s">
        <v>5</v>
      </c>
      <c r="AB214" s="177" t="s">
        <v>1</v>
      </c>
      <c r="AC214" s="177" t="s">
        <v>1</v>
      </c>
      <c r="AD214" s="177" t="str">
        <f t="shared" ref="AD214:AD219" si="166">AH214</f>
        <v>Yes</v>
      </c>
      <c r="AE214" s="177" t="s">
        <v>5</v>
      </c>
      <c r="AF214" s="177" t="s">
        <v>1</v>
      </c>
      <c r="AG214" s="177" t="s">
        <v>5</v>
      </c>
      <c r="AH214" s="177" t="s">
        <v>1</v>
      </c>
      <c r="AI214" s="177" t="s">
        <v>1</v>
      </c>
      <c r="AJ214" s="177" t="s">
        <v>5</v>
      </c>
      <c r="AK214" s="177" t="str">
        <f>AJ214</f>
        <v>No</v>
      </c>
      <c r="AL214" s="177" t="s">
        <v>1</v>
      </c>
      <c r="AM214" s="177" t="s">
        <v>1</v>
      </c>
      <c r="AN214" s="177" t="s">
        <v>1</v>
      </c>
      <c r="AO214" s="177" t="str">
        <f>AH214</f>
        <v>Yes</v>
      </c>
      <c r="AP214" s="177" t="s">
        <v>5</v>
      </c>
      <c r="AQ214" s="177" t="s">
        <v>303</v>
      </c>
      <c r="AR214" s="177" t="s">
        <v>5</v>
      </c>
      <c r="AS214" s="177" t="s">
        <v>5</v>
      </c>
      <c r="AT214" s="177" t="s">
        <v>5</v>
      </c>
      <c r="AU214" s="177" t="s">
        <v>1</v>
      </c>
      <c r="AV214" s="177" t="s">
        <v>1</v>
      </c>
      <c r="AW214" s="159" t="s">
        <v>1</v>
      </c>
      <c r="AX214" s="160" t="s">
        <v>5</v>
      </c>
      <c r="AY214" s="177" t="s">
        <v>5</v>
      </c>
      <c r="AZ214" s="177" t="s">
        <v>1</v>
      </c>
      <c r="BA214" s="177" t="s">
        <v>1</v>
      </c>
      <c r="BB214" s="159" t="s">
        <v>5</v>
      </c>
      <c r="BC214" s="177" t="s">
        <v>5</v>
      </c>
      <c r="BD214" s="177" t="s">
        <v>5</v>
      </c>
      <c r="BE214" s="177" t="s">
        <v>5</v>
      </c>
      <c r="BF214" s="177" t="s">
        <v>5</v>
      </c>
    </row>
    <row r="215" spans="1:58" ht="15.5" thickTop="1" thickBot="1" x14ac:dyDescent="0.4">
      <c r="A215" s="250"/>
      <c r="B215" s="109" t="str">
        <f>IF(api_version=2,"API ID","-")</f>
        <v>API ID</v>
      </c>
      <c r="C215" s="94" t="s">
        <v>171</v>
      </c>
      <c r="D215" s="177" t="str">
        <f>IF(api_version=2,"Yes","No")</f>
        <v>Yes</v>
      </c>
      <c r="E215" s="177" t="str">
        <f>IF(api_version=2,"Yes","No")</f>
        <v>Yes</v>
      </c>
      <c r="F215" s="177" t="s">
        <v>5</v>
      </c>
      <c r="G215" s="177" t="str">
        <f>IF(api_version=2,"Yes","No")</f>
        <v>Yes</v>
      </c>
      <c r="H215" s="159" t="str">
        <f>IF(api_version=2,"Yes","No")</f>
        <v>Yes</v>
      </c>
      <c r="I215" s="160" t="s">
        <v>5</v>
      </c>
      <c r="J215" s="177" t="str">
        <f>IF(api_version=2,"Yes","No")</f>
        <v>Yes</v>
      </c>
      <c r="K215" s="159" t="str">
        <f>IF(api_version=2,"Yes","No")</f>
        <v>Yes</v>
      </c>
      <c r="L215" s="160" t="s">
        <v>5</v>
      </c>
      <c r="M215" s="177" t="s">
        <v>5</v>
      </c>
      <c r="N215" s="159" t="s">
        <v>5</v>
      </c>
      <c r="O215" s="159" t="s">
        <v>5</v>
      </c>
      <c r="P215" s="159" t="s">
        <v>5</v>
      </c>
      <c r="Q215" s="159" t="str">
        <f>IF(api_version=2,"Yes","No")</f>
        <v>Yes</v>
      </c>
      <c r="R215" s="160" t="s">
        <v>5</v>
      </c>
      <c r="S215" s="159" t="str">
        <f>IF(api_version=2,"Yes","No")</f>
        <v>Yes</v>
      </c>
      <c r="T215" s="160" t="s">
        <v>5</v>
      </c>
      <c r="U215" s="177" t="s">
        <v>5</v>
      </c>
      <c r="V215" s="177" t="s">
        <v>5</v>
      </c>
      <c r="W215" s="177" t="str">
        <f>IF(api_version=2,"Yes","No")</f>
        <v>Yes</v>
      </c>
      <c r="X215" s="177" t="s">
        <v>5</v>
      </c>
      <c r="Y215" s="177" t="s">
        <v>5</v>
      </c>
      <c r="Z215" s="177" t="s">
        <v>5</v>
      </c>
      <c r="AA215" s="177" t="s">
        <v>5</v>
      </c>
      <c r="AB215" s="177" t="s">
        <v>5</v>
      </c>
      <c r="AC215" s="177" t="s">
        <v>5</v>
      </c>
      <c r="AD215" s="177" t="str">
        <f t="shared" si="166"/>
        <v>No</v>
      </c>
      <c r="AE215" s="177" t="s">
        <v>5</v>
      </c>
      <c r="AF215" s="177" t="s">
        <v>5</v>
      </c>
      <c r="AG215" s="177" t="s">
        <v>5</v>
      </c>
      <c r="AH215" s="177" t="s">
        <v>5</v>
      </c>
      <c r="AI215" s="177" t="s">
        <v>5</v>
      </c>
      <c r="AJ215" s="177" t="s">
        <v>5</v>
      </c>
      <c r="AK215" s="177" t="str">
        <f t="shared" ref="AK215:AK223" si="167">AJ215</f>
        <v>No</v>
      </c>
      <c r="AL215" s="177" t="str">
        <f>IF(api_version=2,"Yes","No")</f>
        <v>Yes</v>
      </c>
      <c r="AM215" s="177" t="str">
        <f>IF(api_version=2,"Yes","No")</f>
        <v>Yes</v>
      </c>
      <c r="AN215" s="177" t="s">
        <v>1</v>
      </c>
      <c r="AO215" s="177" t="str">
        <f>AH215</f>
        <v>No</v>
      </c>
      <c r="AP215" s="177" t="s">
        <v>5</v>
      </c>
      <c r="AQ215" s="177" t="s">
        <v>5</v>
      </c>
      <c r="AR215" s="177" t="s">
        <v>5</v>
      </c>
      <c r="AS215" s="177" t="s">
        <v>5</v>
      </c>
      <c r="AT215" s="177" t="s">
        <v>5</v>
      </c>
      <c r="AU215" s="177" t="s">
        <v>5</v>
      </c>
      <c r="AV215" s="177" t="s">
        <v>5</v>
      </c>
      <c r="AW215" s="159" t="str">
        <f>IF(api_version=2,"Yes","No")</f>
        <v>Yes</v>
      </c>
      <c r="AX215" s="160" t="s">
        <v>5</v>
      </c>
      <c r="AY215" s="177" t="s">
        <v>5</v>
      </c>
      <c r="AZ215" s="177" t="s">
        <v>5</v>
      </c>
      <c r="BA215" s="177" t="str">
        <f>IF(api_version=2,"Yes","No")</f>
        <v>Yes</v>
      </c>
      <c r="BB215" s="159" t="s">
        <v>5</v>
      </c>
      <c r="BC215" s="177" t="s">
        <v>5</v>
      </c>
      <c r="BD215" s="177" t="s">
        <v>5</v>
      </c>
      <c r="BE215" s="177" t="s">
        <v>5</v>
      </c>
      <c r="BF215" s="177" t="s">
        <v>5</v>
      </c>
    </row>
    <row r="216" spans="1:58" ht="15.5" thickTop="1" thickBot="1" x14ac:dyDescent="0.4">
      <c r="A216" s="250"/>
      <c r="B216" s="49" t="s">
        <v>127</v>
      </c>
      <c r="C216" s="94" t="s">
        <v>171</v>
      </c>
      <c r="D216" s="177" t="s">
        <v>1</v>
      </c>
      <c r="E216" s="177" t="s">
        <v>1</v>
      </c>
      <c r="F216" s="177" t="s">
        <v>5</v>
      </c>
      <c r="G216" s="177" t="s">
        <v>5</v>
      </c>
      <c r="H216" s="159" t="s">
        <v>1</v>
      </c>
      <c r="I216" s="160" t="s">
        <v>5</v>
      </c>
      <c r="J216" s="177" t="s">
        <v>1</v>
      </c>
      <c r="K216" s="159" t="s">
        <v>1</v>
      </c>
      <c r="L216" s="160" t="s">
        <v>5</v>
      </c>
      <c r="M216" s="177" t="s">
        <v>5</v>
      </c>
      <c r="N216" s="159" t="s">
        <v>5</v>
      </c>
      <c r="O216" s="159" t="s">
        <v>5</v>
      </c>
      <c r="P216" s="159" t="s">
        <v>5</v>
      </c>
      <c r="Q216" s="159" t="s">
        <v>1</v>
      </c>
      <c r="R216" s="160" t="s">
        <v>5</v>
      </c>
      <c r="S216" s="159" t="s">
        <v>1</v>
      </c>
      <c r="T216" s="160" t="s">
        <v>5</v>
      </c>
      <c r="U216" s="177" t="s">
        <v>5</v>
      </c>
      <c r="V216" s="177" t="s">
        <v>5</v>
      </c>
      <c r="W216" s="177" t="s">
        <v>5</v>
      </c>
      <c r="X216" s="177" t="s">
        <v>5</v>
      </c>
      <c r="Y216" s="177" t="s">
        <v>5</v>
      </c>
      <c r="Z216" s="177" t="s">
        <v>5</v>
      </c>
      <c r="AA216" s="177" t="s">
        <v>5</v>
      </c>
      <c r="AB216" s="177" t="s">
        <v>5</v>
      </c>
      <c r="AC216" s="177" t="s">
        <v>5</v>
      </c>
      <c r="AD216" s="177" t="str">
        <f t="shared" si="166"/>
        <v>No</v>
      </c>
      <c r="AE216" s="177" t="s">
        <v>5</v>
      </c>
      <c r="AF216" s="177" t="s">
        <v>5</v>
      </c>
      <c r="AG216" s="177" t="s">
        <v>5</v>
      </c>
      <c r="AH216" s="177" t="s">
        <v>5</v>
      </c>
      <c r="AI216" s="177" t="s">
        <v>5</v>
      </c>
      <c r="AJ216" s="177" t="s">
        <v>5</v>
      </c>
      <c r="AK216" s="177" t="str">
        <f t="shared" si="167"/>
        <v>No</v>
      </c>
      <c r="AL216" s="177" t="s">
        <v>5</v>
      </c>
      <c r="AM216" s="177" t="s">
        <v>5</v>
      </c>
      <c r="AN216" s="177" t="s">
        <v>5</v>
      </c>
      <c r="AO216" s="177" t="str">
        <f>AH216</f>
        <v>No</v>
      </c>
      <c r="AP216" s="177" t="s">
        <v>5</v>
      </c>
      <c r="AQ216" s="177" t="s">
        <v>5</v>
      </c>
      <c r="AR216" s="177" t="s">
        <v>5</v>
      </c>
      <c r="AS216" s="177" t="s">
        <v>5</v>
      </c>
      <c r="AT216" s="177" t="s">
        <v>5</v>
      </c>
      <c r="AU216" s="177" t="s">
        <v>5</v>
      </c>
      <c r="AV216" s="177" t="s">
        <v>1</v>
      </c>
      <c r="AW216" s="159" t="s">
        <v>5</v>
      </c>
      <c r="AX216" s="160" t="s">
        <v>5</v>
      </c>
      <c r="AY216" s="177" t="s">
        <v>5</v>
      </c>
      <c r="AZ216" s="177" t="s">
        <v>1</v>
      </c>
      <c r="BA216" s="177" t="s">
        <v>1</v>
      </c>
      <c r="BB216" s="159" t="s">
        <v>5</v>
      </c>
      <c r="BC216" s="177" t="s">
        <v>5</v>
      </c>
      <c r="BD216" s="177" t="s">
        <v>5</v>
      </c>
      <c r="BE216" s="177" t="s">
        <v>5</v>
      </c>
      <c r="BF216" s="177" t="s">
        <v>5</v>
      </c>
    </row>
    <row r="217" spans="1:58" ht="15.5" thickTop="1" thickBot="1" x14ac:dyDescent="0.4">
      <c r="A217" s="250"/>
      <c r="B217" s="109" t="str">
        <f>IF(api_version=2,"Company Type","-")</f>
        <v>Company Type</v>
      </c>
      <c r="C217" s="94" t="s">
        <v>171</v>
      </c>
      <c r="D217" s="206" t="s">
        <v>234</v>
      </c>
      <c r="E217" s="206" t="s">
        <v>234</v>
      </c>
      <c r="F217" s="206" t="s">
        <v>234</v>
      </c>
      <c r="G217" s="206" t="s">
        <v>234</v>
      </c>
      <c r="H217" s="166" t="s">
        <v>234</v>
      </c>
      <c r="I217" s="160" t="s">
        <v>5</v>
      </c>
      <c r="J217" s="206" t="s">
        <v>234</v>
      </c>
      <c r="K217" s="166" t="s">
        <v>234</v>
      </c>
      <c r="L217" s="160" t="s">
        <v>5</v>
      </c>
      <c r="M217" s="177" t="s">
        <v>5</v>
      </c>
      <c r="N217" s="166" t="s">
        <v>234</v>
      </c>
      <c r="O217" s="166" t="s">
        <v>234</v>
      </c>
      <c r="P217" s="166" t="s">
        <v>234</v>
      </c>
      <c r="Q217" s="166" t="s">
        <v>234</v>
      </c>
      <c r="R217" s="160" t="s">
        <v>5</v>
      </c>
      <c r="S217" s="166" t="s">
        <v>234</v>
      </c>
      <c r="T217" s="160" t="s">
        <v>5</v>
      </c>
      <c r="U217" s="177" t="s">
        <v>5</v>
      </c>
      <c r="V217" s="177" t="s">
        <v>5</v>
      </c>
      <c r="W217" s="206" t="s">
        <v>234</v>
      </c>
      <c r="X217" s="177" t="s">
        <v>5</v>
      </c>
      <c r="Y217" s="177" t="s">
        <v>5</v>
      </c>
      <c r="Z217" s="177" t="s">
        <v>5</v>
      </c>
      <c r="AA217" s="177" t="s">
        <v>5</v>
      </c>
      <c r="AB217" s="177" t="s">
        <v>5</v>
      </c>
      <c r="AC217" s="206" t="s">
        <v>234</v>
      </c>
      <c r="AD217" s="206" t="str">
        <f t="shared" si="166"/>
        <v>No*</v>
      </c>
      <c r="AE217" s="177" t="s">
        <v>5</v>
      </c>
      <c r="AF217" s="206" t="s">
        <v>234</v>
      </c>
      <c r="AG217" s="177" t="s">
        <v>5</v>
      </c>
      <c r="AH217" s="206" t="s">
        <v>234</v>
      </c>
      <c r="AI217" s="206" t="s">
        <v>234</v>
      </c>
      <c r="AJ217" s="177" t="s">
        <v>5</v>
      </c>
      <c r="AK217" s="177" t="str">
        <f>AJ217</f>
        <v>No</v>
      </c>
      <c r="AL217" s="206" t="s">
        <v>234</v>
      </c>
      <c r="AM217" s="206" t="s">
        <v>234</v>
      </c>
      <c r="AN217" s="206" t="s">
        <v>234</v>
      </c>
      <c r="AO217" s="206" t="s">
        <v>234</v>
      </c>
      <c r="AP217" s="177" t="s">
        <v>5</v>
      </c>
      <c r="AQ217" s="206" t="s">
        <v>234</v>
      </c>
      <c r="AR217" s="177" t="s">
        <v>5</v>
      </c>
      <c r="AS217" s="177" t="s">
        <v>5</v>
      </c>
      <c r="AT217" s="177" t="s">
        <v>5</v>
      </c>
      <c r="AU217" s="206" t="s">
        <v>234</v>
      </c>
      <c r="AV217" s="206" t="s">
        <v>234</v>
      </c>
      <c r="AW217" s="166" t="s">
        <v>234</v>
      </c>
      <c r="AX217" s="160" t="s">
        <v>5</v>
      </c>
      <c r="AY217" s="177" t="s">
        <v>5</v>
      </c>
      <c r="AZ217" s="206" t="s">
        <v>234</v>
      </c>
      <c r="BA217" s="206" t="s">
        <v>234</v>
      </c>
      <c r="BB217" s="159" t="s">
        <v>5</v>
      </c>
      <c r="BC217" s="177" t="s">
        <v>5</v>
      </c>
      <c r="BD217" s="177" t="s">
        <v>5</v>
      </c>
      <c r="BE217" s="177" t="s">
        <v>5</v>
      </c>
      <c r="BF217" s="177" t="s">
        <v>5</v>
      </c>
    </row>
    <row r="218" spans="1:58" ht="15.5" thickTop="1" thickBot="1" x14ac:dyDescent="0.4">
      <c r="A218" s="250"/>
      <c r="B218" s="49" t="s">
        <v>4</v>
      </c>
      <c r="C218" s="94" t="s">
        <v>171</v>
      </c>
      <c r="D218" s="177" t="s">
        <v>1</v>
      </c>
      <c r="E218" s="177" t="s">
        <v>1</v>
      </c>
      <c r="F218" s="177" t="s">
        <v>5</v>
      </c>
      <c r="G218" s="177" t="s">
        <v>5</v>
      </c>
      <c r="H218" s="159" t="s">
        <v>1</v>
      </c>
      <c r="I218" s="160" t="s">
        <v>5</v>
      </c>
      <c r="J218" s="177" t="s">
        <v>1</v>
      </c>
      <c r="K218" s="159" t="s">
        <v>1</v>
      </c>
      <c r="L218" s="160" t="s">
        <v>5</v>
      </c>
      <c r="M218" s="177" t="s">
        <v>5</v>
      </c>
      <c r="N218" s="159" t="s">
        <v>5</v>
      </c>
      <c r="O218" s="159" t="s">
        <v>5</v>
      </c>
      <c r="P218" s="159" t="s">
        <v>5</v>
      </c>
      <c r="Q218" s="159"/>
      <c r="R218" s="160" t="s">
        <v>5</v>
      </c>
      <c r="S218" s="159" t="s">
        <v>1</v>
      </c>
      <c r="T218" s="160" t="s">
        <v>5</v>
      </c>
      <c r="U218" s="177" t="s">
        <v>5</v>
      </c>
      <c r="V218" s="177" t="s">
        <v>5</v>
      </c>
      <c r="W218" s="177" t="s">
        <v>5</v>
      </c>
      <c r="X218" s="177" t="s">
        <v>5</v>
      </c>
      <c r="Y218" s="177" t="s">
        <v>5</v>
      </c>
      <c r="Z218" s="177" t="s">
        <v>5</v>
      </c>
      <c r="AA218" s="177" t="s">
        <v>5</v>
      </c>
      <c r="AB218" s="177" t="s">
        <v>5</v>
      </c>
      <c r="AC218" s="177" t="s">
        <v>5</v>
      </c>
      <c r="AD218" s="177" t="str">
        <f t="shared" si="166"/>
        <v>No</v>
      </c>
      <c r="AE218" s="177" t="s">
        <v>5</v>
      </c>
      <c r="AF218" s="177" t="str">
        <f>AH218</f>
        <v>No</v>
      </c>
      <c r="AG218" s="177" t="s">
        <v>5</v>
      </c>
      <c r="AH218" s="177" t="s">
        <v>5</v>
      </c>
      <c r="AI218" s="177" t="s">
        <v>5</v>
      </c>
      <c r="AJ218" s="177" t="s">
        <v>5</v>
      </c>
      <c r="AK218" s="177" t="str">
        <f t="shared" si="167"/>
        <v>No</v>
      </c>
      <c r="AL218" s="177" t="s">
        <v>5</v>
      </c>
      <c r="AM218" s="177" t="s">
        <v>5</v>
      </c>
      <c r="AN218" s="177" t="s">
        <v>1</v>
      </c>
      <c r="AO218" s="177" t="str">
        <f t="shared" ref="AO218:AO223" si="168">AH218</f>
        <v>No</v>
      </c>
      <c r="AP218" s="177" t="s">
        <v>5</v>
      </c>
      <c r="AQ218" s="177" t="s">
        <v>5</v>
      </c>
      <c r="AR218" s="177" t="s">
        <v>5</v>
      </c>
      <c r="AS218" s="177" t="s">
        <v>5</v>
      </c>
      <c r="AT218" s="177" t="s">
        <v>5</v>
      </c>
      <c r="AU218" s="177" t="s">
        <v>5</v>
      </c>
      <c r="AV218" s="177" t="s">
        <v>5</v>
      </c>
      <c r="AW218" s="159" t="s">
        <v>5</v>
      </c>
      <c r="AX218" s="160" t="s">
        <v>5</v>
      </c>
      <c r="AY218" s="177" t="s">
        <v>5</v>
      </c>
      <c r="AZ218" s="177" t="s">
        <v>1</v>
      </c>
      <c r="BA218" s="177" t="s">
        <v>5</v>
      </c>
      <c r="BB218" s="159" t="s">
        <v>5</v>
      </c>
      <c r="BC218" s="177" t="s">
        <v>5</v>
      </c>
      <c r="BD218" s="177" t="s">
        <v>5</v>
      </c>
      <c r="BE218" s="177" t="s">
        <v>5</v>
      </c>
      <c r="BF218" s="177" t="s">
        <v>5</v>
      </c>
    </row>
    <row r="219" spans="1:58" ht="15.5" thickTop="1" thickBot="1" x14ac:dyDescent="0.4">
      <c r="A219" s="250"/>
      <c r="B219" s="49" t="s">
        <v>3</v>
      </c>
      <c r="C219" s="94" t="s">
        <v>171</v>
      </c>
      <c r="D219" s="177" t="s">
        <v>1</v>
      </c>
      <c r="E219" s="177" t="s">
        <v>1</v>
      </c>
      <c r="F219" s="177" t="s">
        <v>5</v>
      </c>
      <c r="G219" s="177" t="s">
        <v>1</v>
      </c>
      <c r="H219" s="159" t="s">
        <v>1</v>
      </c>
      <c r="I219" s="160" t="s">
        <v>5</v>
      </c>
      <c r="J219" s="177" t="s">
        <v>1</v>
      </c>
      <c r="K219" s="159" t="s">
        <v>1</v>
      </c>
      <c r="L219" s="160" t="s">
        <v>5</v>
      </c>
      <c r="M219" s="177" t="s">
        <v>5</v>
      </c>
      <c r="N219" s="159" t="s">
        <v>5</v>
      </c>
      <c r="O219" s="159" t="s">
        <v>5</v>
      </c>
      <c r="P219" s="159" t="s">
        <v>5</v>
      </c>
      <c r="Q219" s="159" t="s">
        <v>1</v>
      </c>
      <c r="R219" s="160" t="s">
        <v>5</v>
      </c>
      <c r="S219" s="159" t="str">
        <f>IF(api_version=2,"Yes","No")</f>
        <v>Yes</v>
      </c>
      <c r="T219" s="160" t="s">
        <v>5</v>
      </c>
      <c r="U219" s="177" t="s">
        <v>5</v>
      </c>
      <c r="V219" s="177" t="s">
        <v>5</v>
      </c>
      <c r="W219" s="177" t="s">
        <v>5</v>
      </c>
      <c r="X219" s="177" t="s">
        <v>5</v>
      </c>
      <c r="Y219" s="177" t="s">
        <v>5</v>
      </c>
      <c r="Z219" s="177" t="s">
        <v>5</v>
      </c>
      <c r="AA219" s="177" t="s">
        <v>5</v>
      </c>
      <c r="AB219" s="177" t="s">
        <v>5</v>
      </c>
      <c r="AC219" s="177" t="s">
        <v>5</v>
      </c>
      <c r="AD219" s="177" t="str">
        <f t="shared" si="166"/>
        <v>No</v>
      </c>
      <c r="AE219" s="177" t="s">
        <v>5</v>
      </c>
      <c r="AF219" s="177" t="s">
        <v>5</v>
      </c>
      <c r="AG219" s="177" t="s">
        <v>5</v>
      </c>
      <c r="AH219" s="177" t="s">
        <v>5</v>
      </c>
      <c r="AI219" s="177" t="s">
        <v>5</v>
      </c>
      <c r="AJ219" s="177" t="s">
        <v>5</v>
      </c>
      <c r="AK219" s="177" t="str">
        <f t="shared" si="167"/>
        <v>No</v>
      </c>
      <c r="AL219" s="177" t="s">
        <v>1</v>
      </c>
      <c r="AM219" s="177" t="s">
        <v>5</v>
      </c>
      <c r="AN219" s="177" t="s">
        <v>1</v>
      </c>
      <c r="AO219" s="177" t="str">
        <f t="shared" si="168"/>
        <v>No</v>
      </c>
      <c r="AP219" s="177" t="s">
        <v>5</v>
      </c>
      <c r="AQ219" s="177" t="s">
        <v>5</v>
      </c>
      <c r="AR219" s="177" t="s">
        <v>5</v>
      </c>
      <c r="AS219" s="177" t="s">
        <v>5</v>
      </c>
      <c r="AT219" s="177" t="s">
        <v>5</v>
      </c>
      <c r="AU219" s="177" t="s">
        <v>5</v>
      </c>
      <c r="AV219" s="177" t="s">
        <v>1</v>
      </c>
      <c r="AW219" s="159" t="s">
        <v>1</v>
      </c>
      <c r="AX219" s="160" t="s">
        <v>5</v>
      </c>
      <c r="AY219" s="177" t="s">
        <v>5</v>
      </c>
      <c r="AZ219" s="177" t="s">
        <v>1</v>
      </c>
      <c r="BA219" s="177" t="s">
        <v>1</v>
      </c>
      <c r="BB219" s="159" t="s">
        <v>5</v>
      </c>
      <c r="BC219" s="177" t="s">
        <v>5</v>
      </c>
      <c r="BD219" s="177" t="s">
        <v>5</v>
      </c>
      <c r="BE219" s="177" t="s">
        <v>5</v>
      </c>
      <c r="BF219" s="177" t="s">
        <v>5</v>
      </c>
    </row>
    <row r="220" spans="1:58" ht="15.5" thickTop="1" thickBot="1" x14ac:dyDescent="0.4">
      <c r="A220" s="250"/>
      <c r="B220" s="49" t="s">
        <v>166</v>
      </c>
      <c r="C220" s="94" t="s">
        <v>171</v>
      </c>
      <c r="D220" s="177" t="s">
        <v>5</v>
      </c>
      <c r="E220" s="177" t="s">
        <v>5</v>
      </c>
      <c r="F220" s="177" t="s">
        <v>5</v>
      </c>
      <c r="G220" s="177" t="s">
        <v>5</v>
      </c>
      <c r="H220" s="159" t="s">
        <v>5</v>
      </c>
      <c r="I220" s="160" t="s">
        <v>5</v>
      </c>
      <c r="J220" s="177" t="s">
        <v>5</v>
      </c>
      <c r="K220" s="159" t="s">
        <v>5</v>
      </c>
      <c r="L220" s="160" t="s">
        <v>5</v>
      </c>
      <c r="M220" s="177" t="s">
        <v>5</v>
      </c>
      <c r="N220" s="159" t="s">
        <v>5</v>
      </c>
      <c r="O220" s="159" t="s">
        <v>5</v>
      </c>
      <c r="P220" s="159" t="s">
        <v>5</v>
      </c>
      <c r="Q220" s="159" t="s">
        <v>5</v>
      </c>
      <c r="R220" s="160" t="s">
        <v>5</v>
      </c>
      <c r="S220" s="159" t="s">
        <v>5</v>
      </c>
      <c r="T220" s="160" t="s">
        <v>5</v>
      </c>
      <c r="U220" s="177" t="s">
        <v>5</v>
      </c>
      <c r="V220" s="177" t="s">
        <v>5</v>
      </c>
      <c r="W220" s="177" t="s">
        <v>5</v>
      </c>
      <c r="X220" s="177" t="s">
        <v>5</v>
      </c>
      <c r="Y220" s="177" t="s">
        <v>5</v>
      </c>
      <c r="Z220" s="177" t="s">
        <v>5</v>
      </c>
      <c r="AA220" s="177" t="s">
        <v>5</v>
      </c>
      <c r="AB220" s="177" t="s">
        <v>5</v>
      </c>
      <c r="AC220" s="177" t="s">
        <v>5</v>
      </c>
      <c r="AD220" s="177" t="str">
        <f t="shared" ref="AD220:AD223" si="169">AH220</f>
        <v>No</v>
      </c>
      <c r="AE220" s="177" t="s">
        <v>5</v>
      </c>
      <c r="AF220" s="177" t="s">
        <v>5</v>
      </c>
      <c r="AG220" s="177" t="s">
        <v>5</v>
      </c>
      <c r="AH220" s="177" t="s">
        <v>5</v>
      </c>
      <c r="AI220" s="177" t="s">
        <v>5</v>
      </c>
      <c r="AJ220" s="177" t="s">
        <v>5</v>
      </c>
      <c r="AK220" s="177" t="str">
        <f t="shared" si="167"/>
        <v>No</v>
      </c>
      <c r="AL220" s="177" t="s">
        <v>5</v>
      </c>
      <c r="AM220" s="177" t="s">
        <v>5</v>
      </c>
      <c r="AN220" s="177" t="s">
        <v>5</v>
      </c>
      <c r="AO220" s="177" t="str">
        <f t="shared" si="168"/>
        <v>No</v>
      </c>
      <c r="AP220" s="177" t="s">
        <v>5</v>
      </c>
      <c r="AQ220" s="177" t="s">
        <v>5</v>
      </c>
      <c r="AR220" s="177" t="s">
        <v>5</v>
      </c>
      <c r="AS220" s="177" t="s">
        <v>5</v>
      </c>
      <c r="AT220" s="177" t="s">
        <v>5</v>
      </c>
      <c r="AU220" s="177" t="s">
        <v>5</v>
      </c>
      <c r="AV220" s="177" t="s">
        <v>5</v>
      </c>
      <c r="AW220" s="159" t="s">
        <v>1</v>
      </c>
      <c r="AX220" s="160" t="s">
        <v>5</v>
      </c>
      <c r="AY220" s="177" t="s">
        <v>5</v>
      </c>
      <c r="AZ220" s="177" t="s">
        <v>5</v>
      </c>
      <c r="BA220" s="177" t="s">
        <v>5</v>
      </c>
      <c r="BB220" s="159" t="s">
        <v>5</v>
      </c>
      <c r="BC220" s="177" t="s">
        <v>5</v>
      </c>
      <c r="BD220" s="177" t="s">
        <v>5</v>
      </c>
      <c r="BE220" s="177" t="s">
        <v>5</v>
      </c>
      <c r="BF220" s="177" t="s">
        <v>5</v>
      </c>
    </row>
    <row r="221" spans="1:58" ht="15.5" thickTop="1" thickBot="1" x14ac:dyDescent="0.4">
      <c r="A221" s="250"/>
      <c r="B221" s="49" t="s">
        <v>175</v>
      </c>
      <c r="C221" s="94" t="s">
        <v>171</v>
      </c>
      <c r="D221" s="177" t="s">
        <v>5</v>
      </c>
      <c r="E221" s="177" t="s">
        <v>1</v>
      </c>
      <c r="F221" s="177" t="s">
        <v>5</v>
      </c>
      <c r="G221" s="177" t="s">
        <v>5</v>
      </c>
      <c r="H221" s="159" t="s">
        <v>5</v>
      </c>
      <c r="I221" s="160" t="s">
        <v>5</v>
      </c>
      <c r="J221" s="177" t="s">
        <v>5</v>
      </c>
      <c r="K221" s="159" t="s">
        <v>5</v>
      </c>
      <c r="L221" s="160" t="s">
        <v>5</v>
      </c>
      <c r="M221" s="177" t="s">
        <v>5</v>
      </c>
      <c r="N221" s="159" t="s">
        <v>5</v>
      </c>
      <c r="O221" s="159" t="s">
        <v>5</v>
      </c>
      <c r="P221" s="159" t="s">
        <v>5</v>
      </c>
      <c r="Q221" s="159" t="s">
        <v>5</v>
      </c>
      <c r="R221" s="160" t="s">
        <v>5</v>
      </c>
      <c r="S221" s="159" t="s">
        <v>5</v>
      </c>
      <c r="T221" s="160" t="s">
        <v>5</v>
      </c>
      <c r="U221" s="177" t="s">
        <v>5</v>
      </c>
      <c r="V221" s="177" t="s">
        <v>5</v>
      </c>
      <c r="W221" s="177" t="s">
        <v>5</v>
      </c>
      <c r="X221" s="177" t="s">
        <v>5</v>
      </c>
      <c r="Y221" s="177" t="s">
        <v>5</v>
      </c>
      <c r="Z221" s="177" t="s">
        <v>5</v>
      </c>
      <c r="AA221" s="177" t="s">
        <v>5</v>
      </c>
      <c r="AB221" s="177" t="s">
        <v>5</v>
      </c>
      <c r="AC221" s="177" t="s">
        <v>5</v>
      </c>
      <c r="AD221" s="177" t="str">
        <f t="shared" si="169"/>
        <v>No</v>
      </c>
      <c r="AE221" s="177" t="s">
        <v>5</v>
      </c>
      <c r="AF221" s="177" t="s">
        <v>5</v>
      </c>
      <c r="AG221" s="177" t="s">
        <v>5</v>
      </c>
      <c r="AH221" s="177" t="s">
        <v>5</v>
      </c>
      <c r="AI221" s="177" t="s">
        <v>5</v>
      </c>
      <c r="AJ221" s="177" t="s">
        <v>5</v>
      </c>
      <c r="AK221" s="177" t="str">
        <f t="shared" si="167"/>
        <v>No</v>
      </c>
      <c r="AL221" s="177" t="s">
        <v>1</v>
      </c>
      <c r="AM221" s="177" t="s">
        <v>5</v>
      </c>
      <c r="AN221" s="177" t="s">
        <v>1</v>
      </c>
      <c r="AO221" s="177" t="str">
        <f t="shared" si="168"/>
        <v>No</v>
      </c>
      <c r="AP221" s="177" t="s">
        <v>5</v>
      </c>
      <c r="AQ221" s="206" t="s">
        <v>234</v>
      </c>
      <c r="AR221" s="177" t="s">
        <v>5</v>
      </c>
      <c r="AS221" s="177" t="s">
        <v>5</v>
      </c>
      <c r="AT221" s="177" t="s">
        <v>5</v>
      </c>
      <c r="AU221" s="177" t="s">
        <v>5</v>
      </c>
      <c r="AV221" s="177" t="s">
        <v>5</v>
      </c>
      <c r="AW221" s="159" t="s">
        <v>5</v>
      </c>
      <c r="AX221" s="160" t="s">
        <v>5</v>
      </c>
      <c r="AY221" s="177" t="s">
        <v>5</v>
      </c>
      <c r="AZ221" s="177" t="s">
        <v>5</v>
      </c>
      <c r="BA221" s="177" t="s">
        <v>5</v>
      </c>
      <c r="BB221" s="159" t="s">
        <v>5</v>
      </c>
      <c r="BC221" s="177" t="s">
        <v>5</v>
      </c>
      <c r="BD221" s="177" t="s">
        <v>5</v>
      </c>
      <c r="BE221" s="177" t="s">
        <v>5</v>
      </c>
      <c r="BF221" s="177" t="s">
        <v>5</v>
      </c>
    </row>
    <row r="222" spans="1:58" ht="15.5" thickTop="1" thickBot="1" x14ac:dyDescent="0.4">
      <c r="A222" s="250"/>
      <c r="B222" s="49" t="s">
        <v>176</v>
      </c>
      <c r="C222" s="94" t="s">
        <v>171</v>
      </c>
      <c r="D222" s="177" t="s">
        <v>5</v>
      </c>
      <c r="E222" s="177" t="s">
        <v>1</v>
      </c>
      <c r="F222" s="177" t="s">
        <v>5</v>
      </c>
      <c r="G222" s="177" t="s">
        <v>5</v>
      </c>
      <c r="H222" s="159" t="s">
        <v>5</v>
      </c>
      <c r="I222" s="160" t="s">
        <v>5</v>
      </c>
      <c r="J222" s="177" t="s">
        <v>5</v>
      </c>
      <c r="K222" s="159" t="s">
        <v>5</v>
      </c>
      <c r="L222" s="160" t="s">
        <v>5</v>
      </c>
      <c r="M222" s="177" t="s">
        <v>5</v>
      </c>
      <c r="N222" s="159" t="s">
        <v>5</v>
      </c>
      <c r="O222" s="159" t="s">
        <v>5</v>
      </c>
      <c r="P222" s="159" t="s">
        <v>5</v>
      </c>
      <c r="Q222" s="159" t="s">
        <v>5</v>
      </c>
      <c r="R222" s="160" t="s">
        <v>5</v>
      </c>
      <c r="S222" s="159" t="s">
        <v>5</v>
      </c>
      <c r="T222" s="160" t="s">
        <v>5</v>
      </c>
      <c r="U222" s="177" t="s">
        <v>5</v>
      </c>
      <c r="V222" s="177" t="s">
        <v>5</v>
      </c>
      <c r="W222" s="177" t="s">
        <v>5</v>
      </c>
      <c r="X222" s="177" t="s">
        <v>5</v>
      </c>
      <c r="Y222" s="177" t="s">
        <v>5</v>
      </c>
      <c r="Z222" s="177" t="s">
        <v>5</v>
      </c>
      <c r="AA222" s="177" t="s">
        <v>5</v>
      </c>
      <c r="AB222" s="177" t="s">
        <v>5</v>
      </c>
      <c r="AC222" s="177" t="s">
        <v>5</v>
      </c>
      <c r="AD222" s="177" t="str">
        <f t="shared" si="169"/>
        <v>No</v>
      </c>
      <c r="AE222" s="177" t="s">
        <v>5</v>
      </c>
      <c r="AF222" s="177" t="s">
        <v>5</v>
      </c>
      <c r="AG222" s="177" t="s">
        <v>5</v>
      </c>
      <c r="AH222" s="177" t="s">
        <v>5</v>
      </c>
      <c r="AI222" s="177" t="s">
        <v>5</v>
      </c>
      <c r="AJ222" s="177" t="s">
        <v>5</v>
      </c>
      <c r="AK222" s="177" t="str">
        <f t="shared" si="167"/>
        <v>No</v>
      </c>
      <c r="AL222" s="177" t="s">
        <v>1</v>
      </c>
      <c r="AM222" s="177" t="s">
        <v>5</v>
      </c>
      <c r="AN222" s="177" t="s">
        <v>1</v>
      </c>
      <c r="AO222" s="177" t="str">
        <f t="shared" si="168"/>
        <v>No</v>
      </c>
      <c r="AP222" s="177" t="s">
        <v>5</v>
      </c>
      <c r="AQ222" s="177" t="s">
        <v>5</v>
      </c>
      <c r="AR222" s="177" t="s">
        <v>5</v>
      </c>
      <c r="AS222" s="177" t="s">
        <v>5</v>
      </c>
      <c r="AT222" s="177" t="s">
        <v>5</v>
      </c>
      <c r="AU222" s="177" t="s">
        <v>5</v>
      </c>
      <c r="AV222" s="177" t="s">
        <v>5</v>
      </c>
      <c r="AW222" s="159" t="s">
        <v>5</v>
      </c>
      <c r="AX222" s="160" t="s">
        <v>5</v>
      </c>
      <c r="AY222" s="177" t="s">
        <v>5</v>
      </c>
      <c r="AZ222" s="177" t="s">
        <v>5</v>
      </c>
      <c r="BA222" s="177" t="s">
        <v>5</v>
      </c>
      <c r="BB222" s="159" t="s">
        <v>5</v>
      </c>
      <c r="BC222" s="177" t="s">
        <v>5</v>
      </c>
      <c r="BD222" s="177" t="s">
        <v>5</v>
      </c>
      <c r="BE222" s="177" t="s">
        <v>5</v>
      </c>
      <c r="BF222" s="177" t="s">
        <v>5</v>
      </c>
    </row>
    <row r="223" spans="1:58" ht="15.5" thickTop="1" thickBot="1" x14ac:dyDescent="0.4">
      <c r="A223" s="250"/>
      <c r="B223" s="49" t="s">
        <v>2</v>
      </c>
      <c r="D223" s="177" t="s">
        <v>1</v>
      </c>
      <c r="E223" s="177" t="s">
        <v>1</v>
      </c>
      <c r="F223" s="177" t="s">
        <v>1</v>
      </c>
      <c r="G223" s="177" t="s">
        <v>1</v>
      </c>
      <c r="H223" s="159" t="s">
        <v>1</v>
      </c>
      <c r="I223" s="160" t="s">
        <v>5</v>
      </c>
      <c r="J223" s="177" t="s">
        <v>1</v>
      </c>
      <c r="K223" s="159" t="s">
        <v>1</v>
      </c>
      <c r="L223" s="160" t="s">
        <v>5</v>
      </c>
      <c r="M223" s="177" t="s">
        <v>5</v>
      </c>
      <c r="N223" s="159" t="s">
        <v>1</v>
      </c>
      <c r="O223" s="159" t="s">
        <v>1</v>
      </c>
      <c r="P223" s="159" t="s">
        <v>1</v>
      </c>
      <c r="Q223" s="159" t="s">
        <v>1</v>
      </c>
      <c r="R223" s="160" t="s">
        <v>5</v>
      </c>
      <c r="S223" s="159" t="s">
        <v>1</v>
      </c>
      <c r="T223" s="160" t="s">
        <v>5</v>
      </c>
      <c r="U223" s="177" t="s">
        <v>5</v>
      </c>
      <c r="V223" s="177" t="s">
        <v>5</v>
      </c>
      <c r="W223" s="177" t="s">
        <v>1</v>
      </c>
      <c r="X223" s="177" t="s">
        <v>5</v>
      </c>
      <c r="Y223" s="177" t="s">
        <v>5</v>
      </c>
      <c r="Z223" s="177" t="s">
        <v>5</v>
      </c>
      <c r="AA223" s="177" t="s">
        <v>5</v>
      </c>
      <c r="AB223" s="177" t="s">
        <v>5</v>
      </c>
      <c r="AC223" s="177" t="s">
        <v>1</v>
      </c>
      <c r="AD223" s="177" t="str">
        <f t="shared" si="169"/>
        <v>Yes</v>
      </c>
      <c r="AE223" s="177" t="s">
        <v>5</v>
      </c>
      <c r="AF223" s="177" t="s">
        <v>5</v>
      </c>
      <c r="AG223" s="177" t="s">
        <v>5</v>
      </c>
      <c r="AH223" s="177" t="s">
        <v>1</v>
      </c>
      <c r="AI223" s="177" t="s">
        <v>1</v>
      </c>
      <c r="AJ223" s="177" t="s">
        <v>5</v>
      </c>
      <c r="AK223" s="177" t="str">
        <f t="shared" si="167"/>
        <v>No</v>
      </c>
      <c r="AL223" s="177" t="s">
        <v>1</v>
      </c>
      <c r="AM223" s="177" t="s">
        <v>1</v>
      </c>
      <c r="AN223" s="177" t="s">
        <v>1</v>
      </c>
      <c r="AO223" s="177" t="str">
        <f t="shared" si="168"/>
        <v>Yes</v>
      </c>
      <c r="AP223" s="177" t="s">
        <v>5</v>
      </c>
      <c r="AQ223" s="177" t="s">
        <v>303</v>
      </c>
      <c r="AR223" s="177" t="s">
        <v>5</v>
      </c>
      <c r="AS223" s="177" t="s">
        <v>5</v>
      </c>
      <c r="AT223" s="177" t="s">
        <v>5</v>
      </c>
      <c r="AU223" s="177" t="s">
        <v>5</v>
      </c>
      <c r="AV223" s="177" t="s">
        <v>1</v>
      </c>
      <c r="AW223" s="159" t="s">
        <v>5</v>
      </c>
      <c r="AX223" s="160" t="s">
        <v>5</v>
      </c>
      <c r="AY223" s="177" t="s">
        <v>5</v>
      </c>
      <c r="AZ223" s="177" t="s">
        <v>5</v>
      </c>
      <c r="BA223" s="177" t="s">
        <v>1</v>
      </c>
      <c r="BB223" s="159" t="s">
        <v>5</v>
      </c>
      <c r="BC223" s="177" t="s">
        <v>5</v>
      </c>
      <c r="BD223" s="177" t="s">
        <v>5</v>
      </c>
      <c r="BE223" s="177" t="s">
        <v>5</v>
      </c>
      <c r="BF223" s="177" t="s">
        <v>5</v>
      </c>
    </row>
    <row r="224" spans="1:58" ht="15" thickTop="1" x14ac:dyDescent="0.35">
      <c r="A224" s="250"/>
      <c r="B224" s="111" t="s">
        <v>237</v>
      </c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</row>
    <row r="225" spans="1:58" ht="15" thickBot="1" x14ac:dyDescent="0.4">
      <c r="A225" s="250"/>
      <c r="B225" s="58" t="s">
        <v>167</v>
      </c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</row>
    <row r="226" spans="1:58" ht="15.5" thickTop="1" thickBot="1" x14ac:dyDescent="0.4">
      <c r="A226" s="250"/>
      <c r="B226" s="49" t="s">
        <v>165</v>
      </c>
      <c r="D226" s="177" t="s">
        <v>1</v>
      </c>
      <c r="E226" s="177" t="s">
        <v>1</v>
      </c>
      <c r="F226" s="177" t="s">
        <v>1</v>
      </c>
      <c r="G226" s="177" t="s">
        <v>1</v>
      </c>
      <c r="H226" s="159" t="s">
        <v>1</v>
      </c>
      <c r="I226" s="160" t="s">
        <v>5</v>
      </c>
      <c r="J226" s="177" t="s">
        <v>1</v>
      </c>
      <c r="K226" s="159" t="s">
        <v>1</v>
      </c>
      <c r="L226" s="160" t="s">
        <v>5</v>
      </c>
      <c r="M226" s="177" t="s">
        <v>5</v>
      </c>
      <c r="N226" s="159" t="s">
        <v>1</v>
      </c>
      <c r="O226" s="159" t="s">
        <v>1</v>
      </c>
      <c r="P226" s="159" t="s">
        <v>1</v>
      </c>
      <c r="Q226" s="159" t="s">
        <v>5</v>
      </c>
      <c r="R226" s="160" t="s">
        <v>5</v>
      </c>
      <c r="S226" s="159" t="s">
        <v>1</v>
      </c>
      <c r="T226" s="160" t="s">
        <v>5</v>
      </c>
      <c r="U226" s="177" t="s">
        <v>5</v>
      </c>
      <c r="V226" s="177" t="s">
        <v>1</v>
      </c>
      <c r="W226" s="177" t="s">
        <v>1</v>
      </c>
      <c r="X226" s="177" t="s">
        <v>5</v>
      </c>
      <c r="Y226" s="177" t="s">
        <v>5</v>
      </c>
      <c r="Z226" s="177" t="s">
        <v>1</v>
      </c>
      <c r="AA226" s="177" t="s">
        <v>1</v>
      </c>
      <c r="AB226" s="177" t="s">
        <v>1</v>
      </c>
      <c r="AC226" s="177" t="s">
        <v>1</v>
      </c>
      <c r="AD226" s="177" t="str">
        <f>AH226</f>
        <v>Yes</v>
      </c>
      <c r="AE226" s="177" t="s">
        <v>5</v>
      </c>
      <c r="AF226" s="177" t="s">
        <v>5</v>
      </c>
      <c r="AG226" s="177" t="s">
        <v>1</v>
      </c>
      <c r="AH226" s="177" t="s">
        <v>1</v>
      </c>
      <c r="AI226" s="177" t="s">
        <v>1</v>
      </c>
      <c r="AJ226" s="177" t="s">
        <v>5</v>
      </c>
      <c r="AK226" s="177" t="str">
        <f>AJ226</f>
        <v>No</v>
      </c>
      <c r="AL226" s="177" t="s">
        <v>1</v>
      </c>
      <c r="AM226" s="177" t="s">
        <v>1</v>
      </c>
      <c r="AN226" s="177" t="s">
        <v>1</v>
      </c>
      <c r="AO226" s="177" t="str">
        <f>AH226</f>
        <v>Yes</v>
      </c>
      <c r="AP226" s="177" t="s">
        <v>5</v>
      </c>
      <c r="AQ226" s="177" t="s">
        <v>303</v>
      </c>
      <c r="AR226" s="177" t="s">
        <v>5</v>
      </c>
      <c r="AS226" s="177" t="s">
        <v>5</v>
      </c>
      <c r="AT226" s="177" t="s">
        <v>5</v>
      </c>
      <c r="AU226" s="177" t="s">
        <v>1</v>
      </c>
      <c r="AV226" s="177" t="s">
        <v>5</v>
      </c>
      <c r="AW226" s="159" t="s">
        <v>5</v>
      </c>
      <c r="AX226" s="160" t="s">
        <v>5</v>
      </c>
      <c r="AY226" s="177" t="s">
        <v>5</v>
      </c>
      <c r="AZ226" s="177" t="s">
        <v>1</v>
      </c>
      <c r="BA226" s="177" t="s">
        <v>1</v>
      </c>
      <c r="BB226" s="159" t="s">
        <v>5</v>
      </c>
      <c r="BC226" s="177" t="s">
        <v>5</v>
      </c>
      <c r="BD226" s="177" t="s">
        <v>5</v>
      </c>
      <c r="BE226" s="177" t="s">
        <v>1</v>
      </c>
      <c r="BF226" s="177" t="s">
        <v>5</v>
      </c>
    </row>
    <row r="227" spans="1:58" ht="15.5" thickTop="1" thickBot="1" x14ac:dyDescent="0.4">
      <c r="A227" s="250"/>
      <c r="B227" s="109" t="str">
        <f>IF(api_version=2,"API ID","-")</f>
        <v>API ID</v>
      </c>
      <c r="C227" s="94" t="s">
        <v>171</v>
      </c>
      <c r="D227" s="177" t="s">
        <v>1</v>
      </c>
      <c r="E227" s="177" t="s">
        <v>1</v>
      </c>
      <c r="F227" s="177" t="s">
        <v>5</v>
      </c>
      <c r="G227" s="177" t="s">
        <v>1</v>
      </c>
      <c r="H227" s="159" t="s">
        <v>1</v>
      </c>
      <c r="I227" s="160" t="s">
        <v>5</v>
      </c>
      <c r="J227" s="177" t="str">
        <f>IF(api_version=2,"Yes","No")</f>
        <v>Yes</v>
      </c>
      <c r="K227" s="159" t="str">
        <f>IF(api_version=2,"Yes","No")</f>
        <v>Yes</v>
      </c>
      <c r="L227" s="160" t="s">
        <v>5</v>
      </c>
      <c r="M227" s="177" t="s">
        <v>5</v>
      </c>
      <c r="N227" s="159" t="s">
        <v>5</v>
      </c>
      <c r="O227" s="159" t="s">
        <v>5</v>
      </c>
      <c r="P227" s="159" t="s">
        <v>5</v>
      </c>
      <c r="Q227" s="159" t="s">
        <v>5</v>
      </c>
      <c r="R227" s="160" t="s">
        <v>5</v>
      </c>
      <c r="S227" s="159" t="str">
        <f>IF(api_version=2,"Yes","No")</f>
        <v>Yes</v>
      </c>
      <c r="T227" s="160" t="s">
        <v>5</v>
      </c>
      <c r="U227" s="177" t="s">
        <v>5</v>
      </c>
      <c r="V227" s="177" t="str">
        <f>IF(api_version=2,"Yes","No")</f>
        <v>Yes</v>
      </c>
      <c r="W227" s="177" t="s">
        <v>1</v>
      </c>
      <c r="X227" s="177" t="s">
        <v>5</v>
      </c>
      <c r="Y227" s="177" t="s">
        <v>5</v>
      </c>
      <c r="Z227" s="177" t="s">
        <v>5</v>
      </c>
      <c r="AA227" s="177" t="s">
        <v>5</v>
      </c>
      <c r="AB227" s="177" t="s">
        <v>5</v>
      </c>
      <c r="AC227" s="177" t="s">
        <v>5</v>
      </c>
      <c r="AD227" s="177" t="str">
        <f t="shared" ref="AD227:AD228" si="170">AH227</f>
        <v>No</v>
      </c>
      <c r="AE227" s="177" t="s">
        <v>5</v>
      </c>
      <c r="AF227" s="177" t="s">
        <v>5</v>
      </c>
      <c r="AG227" s="177" t="s">
        <v>5</v>
      </c>
      <c r="AH227" s="177" t="s">
        <v>5</v>
      </c>
      <c r="AI227" s="177" t="s">
        <v>5</v>
      </c>
      <c r="AJ227" s="177" t="s">
        <v>5</v>
      </c>
      <c r="AK227" s="177" t="str">
        <f t="shared" ref="AK227:AK234" si="171">AJ227</f>
        <v>No</v>
      </c>
      <c r="AL227" s="177" t="s">
        <v>1</v>
      </c>
      <c r="AM227" s="177" t="s">
        <v>5</v>
      </c>
      <c r="AN227" s="177" t="s">
        <v>1</v>
      </c>
      <c r="AO227" s="177" t="str">
        <f>AH227</f>
        <v>No</v>
      </c>
      <c r="AP227" s="177" t="s">
        <v>5</v>
      </c>
      <c r="AQ227" s="177" t="s">
        <v>5</v>
      </c>
      <c r="AR227" s="177" t="s">
        <v>5</v>
      </c>
      <c r="AS227" s="177" t="s">
        <v>5</v>
      </c>
      <c r="AT227" s="177" t="s">
        <v>5</v>
      </c>
      <c r="AU227" s="177" t="s">
        <v>5</v>
      </c>
      <c r="AV227" s="177" t="s">
        <v>5</v>
      </c>
      <c r="AW227" s="159" t="s">
        <v>5</v>
      </c>
      <c r="AX227" s="160" t="s">
        <v>5</v>
      </c>
      <c r="AY227" s="177" t="s">
        <v>5</v>
      </c>
      <c r="AZ227" s="177" t="s">
        <v>5</v>
      </c>
      <c r="BA227" s="177" t="s">
        <v>1</v>
      </c>
      <c r="BB227" s="159" t="s">
        <v>5</v>
      </c>
      <c r="BC227" s="177" t="s">
        <v>5</v>
      </c>
      <c r="BD227" s="177" t="s">
        <v>5</v>
      </c>
      <c r="BE227" s="177" t="s">
        <v>5</v>
      </c>
      <c r="BF227" s="177" t="s">
        <v>5</v>
      </c>
    </row>
    <row r="228" spans="1:58" ht="15.5" thickTop="1" thickBot="1" x14ac:dyDescent="0.4">
      <c r="A228" s="250"/>
      <c r="B228" s="49" t="s">
        <v>127</v>
      </c>
      <c r="C228" s="94" t="s">
        <v>171</v>
      </c>
      <c r="D228" s="177" t="s">
        <v>1</v>
      </c>
      <c r="E228" s="177" t="s">
        <v>1</v>
      </c>
      <c r="F228" s="177" t="s">
        <v>5</v>
      </c>
      <c r="G228" s="177" t="s">
        <v>5</v>
      </c>
      <c r="H228" s="159" t="s">
        <v>1</v>
      </c>
      <c r="I228" s="160" t="s">
        <v>5</v>
      </c>
      <c r="J228" s="177" t="s">
        <v>1</v>
      </c>
      <c r="K228" s="159" t="s">
        <v>1</v>
      </c>
      <c r="L228" s="160" t="s">
        <v>5</v>
      </c>
      <c r="M228" s="177" t="s">
        <v>5</v>
      </c>
      <c r="N228" s="159" t="s">
        <v>5</v>
      </c>
      <c r="O228" s="159" t="s">
        <v>5</v>
      </c>
      <c r="P228" s="159" t="s">
        <v>5</v>
      </c>
      <c r="Q228" s="159" t="s">
        <v>5</v>
      </c>
      <c r="R228" s="160" t="s">
        <v>5</v>
      </c>
      <c r="S228" s="159" t="str">
        <f>IF(api_version=2,"Yes","No")</f>
        <v>Yes</v>
      </c>
      <c r="T228" s="160" t="s">
        <v>5</v>
      </c>
      <c r="U228" s="177" t="s">
        <v>5</v>
      </c>
      <c r="V228" s="177" t="s">
        <v>5</v>
      </c>
      <c r="W228" s="177" t="s">
        <v>5</v>
      </c>
      <c r="X228" s="177" t="s">
        <v>5</v>
      </c>
      <c r="Y228" s="177" t="s">
        <v>5</v>
      </c>
      <c r="Z228" s="177" t="s">
        <v>5</v>
      </c>
      <c r="AA228" s="177" t="s">
        <v>5</v>
      </c>
      <c r="AB228" s="177" t="s">
        <v>5</v>
      </c>
      <c r="AC228" s="177" t="s">
        <v>5</v>
      </c>
      <c r="AD228" s="177" t="str">
        <f t="shared" si="170"/>
        <v>No</v>
      </c>
      <c r="AE228" s="177" t="s">
        <v>5</v>
      </c>
      <c r="AF228" s="177" t="s">
        <v>5</v>
      </c>
      <c r="AG228" s="177" t="s">
        <v>5</v>
      </c>
      <c r="AH228" s="177" t="s">
        <v>5</v>
      </c>
      <c r="AI228" s="177" t="s">
        <v>5</v>
      </c>
      <c r="AJ228" s="177" t="s">
        <v>5</v>
      </c>
      <c r="AK228" s="177" t="str">
        <f t="shared" si="171"/>
        <v>No</v>
      </c>
      <c r="AL228" s="177" t="s">
        <v>5</v>
      </c>
      <c r="AM228" s="177" t="s">
        <v>5</v>
      </c>
      <c r="AN228" s="177" t="s">
        <v>5</v>
      </c>
      <c r="AO228" s="177" t="str">
        <f>AH228</f>
        <v>No</v>
      </c>
      <c r="AP228" s="177" t="s">
        <v>5</v>
      </c>
      <c r="AQ228" s="177" t="s">
        <v>5</v>
      </c>
      <c r="AR228" s="177" t="s">
        <v>5</v>
      </c>
      <c r="AS228" s="177" t="s">
        <v>5</v>
      </c>
      <c r="AT228" s="177" t="s">
        <v>5</v>
      </c>
      <c r="AU228" s="177" t="s">
        <v>5</v>
      </c>
      <c r="AV228" s="177" t="s">
        <v>5</v>
      </c>
      <c r="AW228" s="159" t="s">
        <v>5</v>
      </c>
      <c r="AX228" s="160" t="s">
        <v>5</v>
      </c>
      <c r="AY228" s="177" t="s">
        <v>5</v>
      </c>
      <c r="AZ228" s="177" t="s">
        <v>1</v>
      </c>
      <c r="BA228" s="177" t="s">
        <v>1</v>
      </c>
      <c r="BB228" s="159" t="s">
        <v>5</v>
      </c>
      <c r="BC228" s="177" t="s">
        <v>5</v>
      </c>
      <c r="BD228" s="177" t="s">
        <v>5</v>
      </c>
      <c r="BE228" s="177" t="s">
        <v>5</v>
      </c>
      <c r="BF228" s="177" t="s">
        <v>5</v>
      </c>
    </row>
    <row r="229" spans="1:58" ht="15.5" thickTop="1" thickBot="1" x14ac:dyDescent="0.4">
      <c r="A229" s="250"/>
      <c r="B229" s="109" t="str">
        <f>IF(api_version=2,"Company Type","-")</f>
        <v>Company Type</v>
      </c>
      <c r="C229" s="94" t="s">
        <v>171</v>
      </c>
      <c r="D229" s="206" t="s">
        <v>234</v>
      </c>
      <c r="E229" s="206" t="s">
        <v>234</v>
      </c>
      <c r="F229" s="206" t="s">
        <v>234</v>
      </c>
      <c r="G229" s="206" t="s">
        <v>234</v>
      </c>
      <c r="H229" s="166" t="s">
        <v>234</v>
      </c>
      <c r="I229" s="160" t="s">
        <v>5</v>
      </c>
      <c r="J229" s="206" t="s">
        <v>234</v>
      </c>
      <c r="K229" s="166" t="s">
        <v>234</v>
      </c>
      <c r="L229" s="160" t="s">
        <v>5</v>
      </c>
      <c r="M229" s="206" t="s">
        <v>234</v>
      </c>
      <c r="N229" s="166" t="s">
        <v>234</v>
      </c>
      <c r="O229" s="166" t="s">
        <v>234</v>
      </c>
      <c r="P229" s="166" t="s">
        <v>234</v>
      </c>
      <c r="Q229" s="166" t="s">
        <v>234</v>
      </c>
      <c r="R229" s="160" t="s">
        <v>5</v>
      </c>
      <c r="S229" s="166" t="s">
        <v>234</v>
      </c>
      <c r="T229" s="160" t="s">
        <v>5</v>
      </c>
      <c r="U229" s="177" t="s">
        <v>5</v>
      </c>
      <c r="V229" s="206" t="s">
        <v>234</v>
      </c>
      <c r="W229" s="177" t="s">
        <v>5</v>
      </c>
      <c r="X229" s="177" t="s">
        <v>5</v>
      </c>
      <c r="Y229" s="177" t="s">
        <v>5</v>
      </c>
      <c r="Z229" s="206" t="s">
        <v>234</v>
      </c>
      <c r="AA229" s="206" t="s">
        <v>234</v>
      </c>
      <c r="AB229" s="177" t="s">
        <v>5</v>
      </c>
      <c r="AC229" s="206" t="s">
        <v>234</v>
      </c>
      <c r="AD229" s="206" t="str">
        <f>AH229</f>
        <v>No*</v>
      </c>
      <c r="AE229" s="177" t="s">
        <v>5</v>
      </c>
      <c r="AF229" s="206" t="s">
        <v>234</v>
      </c>
      <c r="AG229" s="206" t="s">
        <v>234</v>
      </c>
      <c r="AH229" s="206" t="s">
        <v>234</v>
      </c>
      <c r="AI229" s="206" t="s">
        <v>234</v>
      </c>
      <c r="AJ229" s="177" t="s">
        <v>5</v>
      </c>
      <c r="AK229" s="177" t="str">
        <f>AJ229</f>
        <v>No</v>
      </c>
      <c r="AL229" s="206" t="s">
        <v>234</v>
      </c>
      <c r="AM229" s="206" t="s">
        <v>234</v>
      </c>
      <c r="AN229" s="206" t="s">
        <v>234</v>
      </c>
      <c r="AO229" s="206" t="s">
        <v>234</v>
      </c>
      <c r="AP229" s="177" t="s">
        <v>5</v>
      </c>
      <c r="AQ229" s="206" t="s">
        <v>234</v>
      </c>
      <c r="AR229" s="177" t="s">
        <v>5</v>
      </c>
      <c r="AS229" s="177" t="s">
        <v>5</v>
      </c>
      <c r="AT229" s="177" t="s">
        <v>5</v>
      </c>
      <c r="AU229" s="206" t="s">
        <v>234</v>
      </c>
      <c r="AV229" s="177" t="s">
        <v>5</v>
      </c>
      <c r="AW229" s="159" t="s">
        <v>5</v>
      </c>
      <c r="AX229" s="160" t="s">
        <v>5</v>
      </c>
      <c r="AY229" s="177" t="s">
        <v>5</v>
      </c>
      <c r="AZ229" s="177" t="s">
        <v>5</v>
      </c>
      <c r="BA229" s="206" t="s">
        <v>234</v>
      </c>
      <c r="BB229" s="159" t="s">
        <v>5</v>
      </c>
      <c r="BC229" s="177" t="s">
        <v>5</v>
      </c>
      <c r="BD229" s="177" t="s">
        <v>5</v>
      </c>
      <c r="BE229" s="206" t="s">
        <v>234</v>
      </c>
      <c r="BF229" s="177" t="s">
        <v>5</v>
      </c>
    </row>
    <row r="230" spans="1:58" ht="15.5" thickTop="1" thickBot="1" x14ac:dyDescent="0.4">
      <c r="A230" s="250"/>
      <c r="B230" s="49" t="s">
        <v>4</v>
      </c>
      <c r="C230" s="94" t="s">
        <v>171</v>
      </c>
      <c r="D230" s="177" t="s">
        <v>1</v>
      </c>
      <c r="E230" s="177" t="s">
        <v>1</v>
      </c>
      <c r="F230" s="177" t="s">
        <v>5</v>
      </c>
      <c r="G230" s="177" t="s">
        <v>5</v>
      </c>
      <c r="H230" s="159" t="s">
        <v>1</v>
      </c>
      <c r="I230" s="160" t="s">
        <v>5</v>
      </c>
      <c r="J230" s="177" t="s">
        <v>1</v>
      </c>
      <c r="K230" s="159" t="s">
        <v>1</v>
      </c>
      <c r="L230" s="160" t="s">
        <v>5</v>
      </c>
      <c r="M230" s="177" t="s">
        <v>5</v>
      </c>
      <c r="N230" s="159" t="s">
        <v>5</v>
      </c>
      <c r="O230" s="159" t="s">
        <v>5</v>
      </c>
      <c r="P230" s="159" t="s">
        <v>5</v>
      </c>
      <c r="Q230" s="159" t="s">
        <v>5</v>
      </c>
      <c r="R230" s="160" t="s">
        <v>5</v>
      </c>
      <c r="S230" s="159" t="s">
        <v>1</v>
      </c>
      <c r="T230" s="160" t="s">
        <v>5</v>
      </c>
      <c r="U230" s="177" t="s">
        <v>5</v>
      </c>
      <c r="V230" s="177" t="str">
        <f>IF(api_version=2,"Yes","No")</f>
        <v>Yes</v>
      </c>
      <c r="W230" s="177" t="s">
        <v>5</v>
      </c>
      <c r="X230" s="177" t="s">
        <v>5</v>
      </c>
      <c r="Y230" s="177" t="s">
        <v>5</v>
      </c>
      <c r="Z230" s="177" t="s">
        <v>5</v>
      </c>
      <c r="AA230" s="177" t="s">
        <v>5</v>
      </c>
      <c r="AB230" s="177" t="s">
        <v>5</v>
      </c>
      <c r="AC230" s="177" t="s">
        <v>5</v>
      </c>
      <c r="AD230" s="177" t="str">
        <f>AH230</f>
        <v>No</v>
      </c>
      <c r="AE230" s="177" t="s">
        <v>5</v>
      </c>
      <c r="AF230" s="177" t="s">
        <v>5</v>
      </c>
      <c r="AG230" s="177" t="s">
        <v>5</v>
      </c>
      <c r="AH230" s="177" t="s">
        <v>5</v>
      </c>
      <c r="AI230" s="177" t="s">
        <v>5</v>
      </c>
      <c r="AJ230" s="177" t="s">
        <v>5</v>
      </c>
      <c r="AK230" s="177" t="str">
        <f t="shared" si="171"/>
        <v>No</v>
      </c>
      <c r="AL230" s="177" t="s">
        <v>5</v>
      </c>
      <c r="AM230" s="177" t="s">
        <v>5</v>
      </c>
      <c r="AN230" s="177" t="s">
        <v>1</v>
      </c>
      <c r="AO230" s="177" t="str">
        <f t="shared" ref="AO230:AO235" si="172">AH230</f>
        <v>No</v>
      </c>
      <c r="AP230" s="177" t="s">
        <v>5</v>
      </c>
      <c r="AQ230" s="177" t="s">
        <v>5</v>
      </c>
      <c r="AR230" s="177" t="s">
        <v>5</v>
      </c>
      <c r="AS230" s="177" t="s">
        <v>5</v>
      </c>
      <c r="AT230" s="177" t="s">
        <v>5</v>
      </c>
      <c r="AU230" s="177" t="s">
        <v>5</v>
      </c>
      <c r="AV230" s="177" t="s">
        <v>5</v>
      </c>
      <c r="AW230" s="159" t="s">
        <v>5</v>
      </c>
      <c r="AX230" s="160" t="s">
        <v>5</v>
      </c>
      <c r="AY230" s="177" t="s">
        <v>5</v>
      </c>
      <c r="AZ230" s="177" t="s">
        <v>1</v>
      </c>
      <c r="BA230" s="177" t="s">
        <v>5</v>
      </c>
      <c r="BB230" s="159" t="s">
        <v>5</v>
      </c>
      <c r="BC230" s="177" t="s">
        <v>5</v>
      </c>
      <c r="BD230" s="177" t="s">
        <v>5</v>
      </c>
      <c r="BE230" s="177" t="s">
        <v>5</v>
      </c>
      <c r="BF230" s="177" t="s">
        <v>5</v>
      </c>
    </row>
    <row r="231" spans="1:58" ht="15.5" thickTop="1" thickBot="1" x14ac:dyDescent="0.4">
      <c r="A231" s="250"/>
      <c r="B231" s="49" t="s">
        <v>3</v>
      </c>
      <c r="C231" s="94" t="s">
        <v>171</v>
      </c>
      <c r="D231" s="177" t="s">
        <v>1</v>
      </c>
      <c r="E231" s="177" t="s">
        <v>1</v>
      </c>
      <c r="F231" s="177" t="s">
        <v>5</v>
      </c>
      <c r="G231" s="177" t="s">
        <v>1</v>
      </c>
      <c r="H231" s="159" t="s">
        <v>1</v>
      </c>
      <c r="I231" s="160" t="s">
        <v>5</v>
      </c>
      <c r="J231" s="177" t="s">
        <v>1</v>
      </c>
      <c r="K231" s="159" t="s">
        <v>1</v>
      </c>
      <c r="L231" s="160" t="s">
        <v>5</v>
      </c>
      <c r="M231" s="177" t="s">
        <v>5</v>
      </c>
      <c r="N231" s="159" t="s">
        <v>5</v>
      </c>
      <c r="O231" s="159" t="s">
        <v>5</v>
      </c>
      <c r="P231" s="159" t="s">
        <v>5</v>
      </c>
      <c r="Q231" s="159" t="s">
        <v>5</v>
      </c>
      <c r="R231" s="160" t="s">
        <v>5</v>
      </c>
      <c r="S231" s="159" t="str">
        <f>IF(api_version=2,"Yes","No")</f>
        <v>Yes</v>
      </c>
      <c r="T231" s="160" t="s">
        <v>5</v>
      </c>
      <c r="U231" s="177" t="s">
        <v>5</v>
      </c>
      <c r="V231" s="177" t="str">
        <f>IF(api_version=2,"Yes","No")</f>
        <v>Yes</v>
      </c>
      <c r="W231" s="177" t="s">
        <v>5</v>
      </c>
      <c r="X231" s="177" t="s">
        <v>5</v>
      </c>
      <c r="Y231" s="177" t="s">
        <v>5</v>
      </c>
      <c r="Z231" s="177" t="s">
        <v>5</v>
      </c>
      <c r="AA231" s="177" t="s">
        <v>5</v>
      </c>
      <c r="AB231" s="177" t="s">
        <v>5</v>
      </c>
      <c r="AC231" s="177" t="s">
        <v>5</v>
      </c>
      <c r="AD231" s="177" t="str">
        <f t="shared" ref="AD231:AD235" si="173">AH231</f>
        <v>No</v>
      </c>
      <c r="AE231" s="177" t="s">
        <v>5</v>
      </c>
      <c r="AF231" s="177" t="s">
        <v>5</v>
      </c>
      <c r="AG231" s="177" t="s">
        <v>5</v>
      </c>
      <c r="AH231" s="177" t="s">
        <v>5</v>
      </c>
      <c r="AI231" s="177" t="s">
        <v>5</v>
      </c>
      <c r="AJ231" s="177" t="s">
        <v>5</v>
      </c>
      <c r="AK231" s="177" t="str">
        <f t="shared" si="171"/>
        <v>No</v>
      </c>
      <c r="AL231" s="177" t="s">
        <v>1</v>
      </c>
      <c r="AM231" s="177" t="s">
        <v>5</v>
      </c>
      <c r="AN231" s="177" t="s">
        <v>1</v>
      </c>
      <c r="AO231" s="177" t="str">
        <f t="shared" si="172"/>
        <v>No</v>
      </c>
      <c r="AP231" s="177" t="s">
        <v>5</v>
      </c>
      <c r="AQ231" s="177" t="s">
        <v>5</v>
      </c>
      <c r="AR231" s="177" t="s">
        <v>5</v>
      </c>
      <c r="AS231" s="177" t="s">
        <v>5</v>
      </c>
      <c r="AT231" s="177" t="s">
        <v>5</v>
      </c>
      <c r="AU231" s="177" t="s">
        <v>5</v>
      </c>
      <c r="AV231" s="177" t="s">
        <v>5</v>
      </c>
      <c r="AW231" s="159" t="s">
        <v>5</v>
      </c>
      <c r="AX231" s="160" t="s">
        <v>5</v>
      </c>
      <c r="AY231" s="177" t="s">
        <v>5</v>
      </c>
      <c r="AZ231" s="177" t="s">
        <v>1</v>
      </c>
      <c r="BA231" s="177" t="s">
        <v>1</v>
      </c>
      <c r="BB231" s="159" t="s">
        <v>5</v>
      </c>
      <c r="BC231" s="177" t="s">
        <v>5</v>
      </c>
      <c r="BD231" s="177" t="s">
        <v>5</v>
      </c>
      <c r="BE231" s="177" t="s">
        <v>5</v>
      </c>
      <c r="BF231" s="177" t="s">
        <v>5</v>
      </c>
    </row>
    <row r="232" spans="1:58" ht="15.5" thickTop="1" thickBot="1" x14ac:dyDescent="0.4">
      <c r="A232" s="250"/>
      <c r="B232" s="49" t="s">
        <v>166</v>
      </c>
      <c r="C232" s="94" t="s">
        <v>171</v>
      </c>
      <c r="D232" s="177" t="s">
        <v>5</v>
      </c>
      <c r="E232" s="177" t="s">
        <v>5</v>
      </c>
      <c r="F232" s="177" t="s">
        <v>5</v>
      </c>
      <c r="G232" s="177" t="s">
        <v>5</v>
      </c>
      <c r="H232" s="159" t="s">
        <v>5</v>
      </c>
      <c r="I232" s="160" t="s">
        <v>5</v>
      </c>
      <c r="J232" s="177" t="s">
        <v>5</v>
      </c>
      <c r="K232" s="159" t="s">
        <v>5</v>
      </c>
      <c r="L232" s="160" t="s">
        <v>5</v>
      </c>
      <c r="M232" s="177" t="s">
        <v>5</v>
      </c>
      <c r="N232" s="159" t="s">
        <v>5</v>
      </c>
      <c r="O232" s="159" t="s">
        <v>5</v>
      </c>
      <c r="P232" s="159" t="s">
        <v>5</v>
      </c>
      <c r="Q232" s="159" t="s">
        <v>5</v>
      </c>
      <c r="R232" s="160" t="s">
        <v>5</v>
      </c>
      <c r="S232" s="159" t="s">
        <v>5</v>
      </c>
      <c r="T232" s="160" t="s">
        <v>5</v>
      </c>
      <c r="U232" s="177" t="s">
        <v>5</v>
      </c>
      <c r="V232" s="177" t="s">
        <v>5</v>
      </c>
      <c r="W232" s="177" t="s">
        <v>5</v>
      </c>
      <c r="X232" s="177" t="s">
        <v>5</v>
      </c>
      <c r="Y232" s="177" t="s">
        <v>5</v>
      </c>
      <c r="Z232" s="177" t="s">
        <v>5</v>
      </c>
      <c r="AA232" s="177" t="s">
        <v>5</v>
      </c>
      <c r="AB232" s="177" t="s">
        <v>5</v>
      </c>
      <c r="AC232" s="177" t="s">
        <v>5</v>
      </c>
      <c r="AD232" s="177" t="str">
        <f t="shared" si="173"/>
        <v>No</v>
      </c>
      <c r="AE232" s="177" t="s">
        <v>5</v>
      </c>
      <c r="AF232" s="177" t="s">
        <v>5</v>
      </c>
      <c r="AG232" s="177" t="s">
        <v>5</v>
      </c>
      <c r="AH232" s="177" t="s">
        <v>5</v>
      </c>
      <c r="AI232" s="177" t="s">
        <v>5</v>
      </c>
      <c r="AJ232" s="177" t="s">
        <v>5</v>
      </c>
      <c r="AK232" s="177" t="str">
        <f t="shared" si="171"/>
        <v>No</v>
      </c>
      <c r="AL232" s="177" t="s">
        <v>5</v>
      </c>
      <c r="AM232" s="177" t="s">
        <v>5</v>
      </c>
      <c r="AN232" s="177" t="s">
        <v>5</v>
      </c>
      <c r="AO232" s="177" t="str">
        <f t="shared" si="172"/>
        <v>No</v>
      </c>
      <c r="AP232" s="177" t="s">
        <v>5</v>
      </c>
      <c r="AQ232" s="177" t="s">
        <v>5</v>
      </c>
      <c r="AR232" s="177" t="s">
        <v>5</v>
      </c>
      <c r="AS232" s="177" t="s">
        <v>5</v>
      </c>
      <c r="AT232" s="177" t="s">
        <v>5</v>
      </c>
      <c r="AU232" s="177" t="s">
        <v>5</v>
      </c>
      <c r="AV232" s="177" t="s">
        <v>5</v>
      </c>
      <c r="AW232" s="159" t="s">
        <v>5</v>
      </c>
      <c r="AX232" s="160" t="s">
        <v>5</v>
      </c>
      <c r="AY232" s="177" t="s">
        <v>5</v>
      </c>
      <c r="AZ232" s="177" t="s">
        <v>5</v>
      </c>
      <c r="BA232" s="177" t="s">
        <v>5</v>
      </c>
      <c r="BB232" s="159" t="s">
        <v>5</v>
      </c>
      <c r="BC232" s="177" t="s">
        <v>5</v>
      </c>
      <c r="BD232" s="177" t="s">
        <v>5</v>
      </c>
      <c r="BE232" s="177" t="s">
        <v>5</v>
      </c>
      <c r="BF232" s="177" t="s">
        <v>5</v>
      </c>
    </row>
    <row r="233" spans="1:58" ht="15.5" thickTop="1" thickBot="1" x14ac:dyDescent="0.4">
      <c r="A233" s="250"/>
      <c r="B233" s="49" t="s">
        <v>175</v>
      </c>
      <c r="C233" s="94" t="s">
        <v>171</v>
      </c>
      <c r="D233" s="177" t="s">
        <v>5</v>
      </c>
      <c r="E233" s="177" t="s">
        <v>1</v>
      </c>
      <c r="F233" s="177" t="s">
        <v>5</v>
      </c>
      <c r="G233" s="177" t="s">
        <v>5</v>
      </c>
      <c r="H233" s="159" t="s">
        <v>5</v>
      </c>
      <c r="I233" s="160" t="s">
        <v>5</v>
      </c>
      <c r="J233" s="177" t="s">
        <v>5</v>
      </c>
      <c r="K233" s="159" t="s">
        <v>5</v>
      </c>
      <c r="L233" s="160" t="s">
        <v>5</v>
      </c>
      <c r="M233" s="177" t="s">
        <v>5</v>
      </c>
      <c r="N233" s="159" t="s">
        <v>5</v>
      </c>
      <c r="O233" s="159" t="s">
        <v>5</v>
      </c>
      <c r="P233" s="159" t="s">
        <v>5</v>
      </c>
      <c r="Q233" s="159" t="s">
        <v>5</v>
      </c>
      <c r="R233" s="160" t="s">
        <v>5</v>
      </c>
      <c r="S233" s="159" t="s">
        <v>5</v>
      </c>
      <c r="T233" s="160" t="s">
        <v>5</v>
      </c>
      <c r="U233" s="177" t="s">
        <v>5</v>
      </c>
      <c r="V233" s="177" t="str">
        <f>IF(api_version=2,"Yes","No")</f>
        <v>Yes</v>
      </c>
      <c r="W233" s="177" t="s">
        <v>5</v>
      </c>
      <c r="X233" s="177" t="s">
        <v>5</v>
      </c>
      <c r="Y233" s="177" t="s">
        <v>5</v>
      </c>
      <c r="Z233" s="177" t="s">
        <v>5</v>
      </c>
      <c r="AA233" s="177" t="s">
        <v>5</v>
      </c>
      <c r="AB233" s="177" t="s">
        <v>5</v>
      </c>
      <c r="AC233" s="177" t="s">
        <v>5</v>
      </c>
      <c r="AD233" s="177" t="str">
        <f t="shared" si="173"/>
        <v>No</v>
      </c>
      <c r="AE233" s="177" t="s">
        <v>5</v>
      </c>
      <c r="AF233" s="177" t="s">
        <v>5</v>
      </c>
      <c r="AG233" s="177" t="s">
        <v>5</v>
      </c>
      <c r="AH233" s="177" t="s">
        <v>5</v>
      </c>
      <c r="AI233" s="177" t="s">
        <v>5</v>
      </c>
      <c r="AJ233" s="177" t="s">
        <v>5</v>
      </c>
      <c r="AK233" s="177" t="str">
        <f t="shared" si="171"/>
        <v>No</v>
      </c>
      <c r="AL233" s="177" t="s">
        <v>1</v>
      </c>
      <c r="AM233" s="177" t="s">
        <v>5</v>
      </c>
      <c r="AN233" s="177" t="s">
        <v>1</v>
      </c>
      <c r="AO233" s="177" t="str">
        <f t="shared" si="172"/>
        <v>No</v>
      </c>
      <c r="AP233" s="177" t="s">
        <v>5</v>
      </c>
      <c r="AQ233" s="206" t="s">
        <v>234</v>
      </c>
      <c r="AR233" s="177" t="s">
        <v>5</v>
      </c>
      <c r="AS233" s="177" t="s">
        <v>5</v>
      </c>
      <c r="AT233" s="177" t="s">
        <v>5</v>
      </c>
      <c r="AU233" s="177" t="s">
        <v>5</v>
      </c>
      <c r="AV233" s="177" t="s">
        <v>5</v>
      </c>
      <c r="AW233" s="159" t="s">
        <v>5</v>
      </c>
      <c r="AX233" s="160" t="s">
        <v>5</v>
      </c>
      <c r="AY233" s="177" t="s">
        <v>5</v>
      </c>
      <c r="AZ233" s="177" t="s">
        <v>5</v>
      </c>
      <c r="BA233" s="177" t="s">
        <v>5</v>
      </c>
      <c r="BB233" s="159" t="s">
        <v>5</v>
      </c>
      <c r="BC233" s="177" t="s">
        <v>5</v>
      </c>
      <c r="BD233" s="177" t="s">
        <v>5</v>
      </c>
      <c r="BE233" s="177" t="s">
        <v>5</v>
      </c>
      <c r="BF233" s="177" t="s">
        <v>5</v>
      </c>
    </row>
    <row r="234" spans="1:58" ht="15.5" thickTop="1" thickBot="1" x14ac:dyDescent="0.4">
      <c r="A234" s="250"/>
      <c r="B234" s="49" t="s">
        <v>176</v>
      </c>
      <c r="C234" s="94" t="s">
        <v>171</v>
      </c>
      <c r="D234" s="177" t="s">
        <v>5</v>
      </c>
      <c r="E234" s="177" t="s">
        <v>1</v>
      </c>
      <c r="F234" s="177" t="s">
        <v>5</v>
      </c>
      <c r="G234" s="177" t="s">
        <v>5</v>
      </c>
      <c r="H234" s="159" t="s">
        <v>5</v>
      </c>
      <c r="I234" s="160" t="s">
        <v>5</v>
      </c>
      <c r="J234" s="177" t="s">
        <v>5</v>
      </c>
      <c r="K234" s="159" t="s">
        <v>5</v>
      </c>
      <c r="L234" s="160" t="s">
        <v>5</v>
      </c>
      <c r="M234" s="177" t="s">
        <v>5</v>
      </c>
      <c r="N234" s="159" t="s">
        <v>5</v>
      </c>
      <c r="O234" s="159" t="s">
        <v>5</v>
      </c>
      <c r="P234" s="159" t="s">
        <v>5</v>
      </c>
      <c r="Q234" s="159" t="s">
        <v>5</v>
      </c>
      <c r="R234" s="160" t="s">
        <v>5</v>
      </c>
      <c r="S234" s="159" t="s">
        <v>5</v>
      </c>
      <c r="T234" s="160" t="s">
        <v>5</v>
      </c>
      <c r="U234" s="177" t="s">
        <v>5</v>
      </c>
      <c r="V234" s="177" t="str">
        <f>IF(api_version=2,"Yes","No")</f>
        <v>Yes</v>
      </c>
      <c r="W234" s="177" t="s">
        <v>5</v>
      </c>
      <c r="X234" s="177" t="s">
        <v>5</v>
      </c>
      <c r="Y234" s="177" t="s">
        <v>5</v>
      </c>
      <c r="Z234" s="177" t="s">
        <v>5</v>
      </c>
      <c r="AA234" s="177" t="s">
        <v>5</v>
      </c>
      <c r="AB234" s="177" t="s">
        <v>5</v>
      </c>
      <c r="AC234" s="177" t="s">
        <v>5</v>
      </c>
      <c r="AD234" s="177" t="str">
        <f t="shared" si="173"/>
        <v>No</v>
      </c>
      <c r="AE234" s="177" t="s">
        <v>5</v>
      </c>
      <c r="AF234" s="177" t="s">
        <v>5</v>
      </c>
      <c r="AG234" s="177" t="s">
        <v>5</v>
      </c>
      <c r="AH234" s="177" t="s">
        <v>5</v>
      </c>
      <c r="AI234" s="177" t="s">
        <v>5</v>
      </c>
      <c r="AJ234" s="177" t="s">
        <v>5</v>
      </c>
      <c r="AK234" s="177" t="str">
        <f t="shared" si="171"/>
        <v>No</v>
      </c>
      <c r="AL234" s="177" t="s">
        <v>1</v>
      </c>
      <c r="AM234" s="177" t="s">
        <v>5</v>
      </c>
      <c r="AN234" s="177" t="s">
        <v>1</v>
      </c>
      <c r="AO234" s="177" t="str">
        <f t="shared" si="172"/>
        <v>No</v>
      </c>
      <c r="AP234" s="177" t="s">
        <v>5</v>
      </c>
      <c r="AQ234" s="177" t="s">
        <v>5</v>
      </c>
      <c r="AR234" s="177" t="s">
        <v>5</v>
      </c>
      <c r="AS234" s="177" t="s">
        <v>5</v>
      </c>
      <c r="AT234" s="177" t="s">
        <v>5</v>
      </c>
      <c r="AU234" s="177" t="s">
        <v>5</v>
      </c>
      <c r="AV234" s="177" t="s">
        <v>5</v>
      </c>
      <c r="AW234" s="159" t="s">
        <v>5</v>
      </c>
      <c r="AX234" s="160" t="s">
        <v>5</v>
      </c>
      <c r="AY234" s="177" t="s">
        <v>5</v>
      </c>
      <c r="AZ234" s="177" t="s">
        <v>5</v>
      </c>
      <c r="BA234" s="177" t="s">
        <v>5</v>
      </c>
      <c r="BB234" s="159" t="s">
        <v>5</v>
      </c>
      <c r="BC234" s="177" t="s">
        <v>5</v>
      </c>
      <c r="BD234" s="177" t="s">
        <v>5</v>
      </c>
      <c r="BE234" s="177" t="s">
        <v>5</v>
      </c>
      <c r="BF234" s="177" t="s">
        <v>5</v>
      </c>
    </row>
    <row r="235" spans="1:58" ht="15.5" thickTop="1" thickBot="1" x14ac:dyDescent="0.4">
      <c r="A235" s="250"/>
      <c r="B235" s="49" t="s">
        <v>2</v>
      </c>
      <c r="D235" s="177" t="s">
        <v>1</v>
      </c>
      <c r="E235" s="177" t="s">
        <v>1</v>
      </c>
      <c r="F235" s="177" t="s">
        <v>1</v>
      </c>
      <c r="G235" s="177" t="s">
        <v>1</v>
      </c>
      <c r="H235" s="159" t="s">
        <v>1</v>
      </c>
      <c r="I235" s="160" t="s">
        <v>5</v>
      </c>
      <c r="J235" s="177" t="s">
        <v>1</v>
      </c>
      <c r="K235" s="159" t="s">
        <v>1</v>
      </c>
      <c r="L235" s="160" t="s">
        <v>5</v>
      </c>
      <c r="M235" s="177" t="s">
        <v>5</v>
      </c>
      <c r="N235" s="159" t="s">
        <v>1</v>
      </c>
      <c r="O235" s="159" t="s">
        <v>1</v>
      </c>
      <c r="P235" s="159" t="s">
        <v>1</v>
      </c>
      <c r="Q235" s="159" t="s">
        <v>5</v>
      </c>
      <c r="R235" s="160" t="s">
        <v>5</v>
      </c>
      <c r="S235" s="159" t="s">
        <v>1</v>
      </c>
      <c r="T235" s="160" t="s">
        <v>5</v>
      </c>
      <c r="U235" s="177" t="s">
        <v>5</v>
      </c>
      <c r="V235" s="177" t="str">
        <f>IF(api_version=2,"Yes","No")</f>
        <v>Yes</v>
      </c>
      <c r="W235" s="177" t="s">
        <v>5</v>
      </c>
      <c r="X235" s="177" t="s">
        <v>5</v>
      </c>
      <c r="Y235" s="177" t="s">
        <v>5</v>
      </c>
      <c r="Z235" s="177" t="s">
        <v>5</v>
      </c>
      <c r="AA235" s="177" t="s">
        <v>5</v>
      </c>
      <c r="AB235" s="177" t="s">
        <v>5</v>
      </c>
      <c r="AC235" s="177" t="s">
        <v>1</v>
      </c>
      <c r="AD235" s="177" t="str">
        <f t="shared" si="173"/>
        <v>Yes</v>
      </c>
      <c r="AE235" s="177" t="s">
        <v>5</v>
      </c>
      <c r="AF235" s="177" t="s">
        <v>5</v>
      </c>
      <c r="AG235" s="177" t="s">
        <v>1</v>
      </c>
      <c r="AH235" s="177" t="s">
        <v>1</v>
      </c>
      <c r="AI235" s="177" t="s">
        <v>1</v>
      </c>
      <c r="AJ235" s="177" t="s">
        <v>5</v>
      </c>
      <c r="AK235" s="177" t="str">
        <f>AJ235</f>
        <v>No</v>
      </c>
      <c r="AL235" s="177" t="s">
        <v>1</v>
      </c>
      <c r="AM235" s="177" t="s">
        <v>1</v>
      </c>
      <c r="AN235" s="177" t="s">
        <v>1</v>
      </c>
      <c r="AO235" s="177" t="str">
        <f t="shared" si="172"/>
        <v>Yes</v>
      </c>
      <c r="AP235" s="177" t="s">
        <v>5</v>
      </c>
      <c r="AQ235" s="177" t="s">
        <v>303</v>
      </c>
      <c r="AR235" s="177" t="s">
        <v>5</v>
      </c>
      <c r="AS235" s="177" t="s">
        <v>5</v>
      </c>
      <c r="AT235" s="177" t="s">
        <v>5</v>
      </c>
      <c r="AU235" s="177" t="s">
        <v>5</v>
      </c>
      <c r="AV235" s="177" t="s">
        <v>5</v>
      </c>
      <c r="AW235" s="159" t="s">
        <v>5</v>
      </c>
      <c r="AX235" s="160" t="s">
        <v>5</v>
      </c>
      <c r="AY235" s="177" t="s">
        <v>5</v>
      </c>
      <c r="AZ235" s="177" t="s">
        <v>5</v>
      </c>
      <c r="BA235" s="177" t="s">
        <v>1</v>
      </c>
      <c r="BB235" s="159" t="s">
        <v>5</v>
      </c>
      <c r="BC235" s="177" t="s">
        <v>5</v>
      </c>
      <c r="BD235" s="177" t="s">
        <v>5</v>
      </c>
      <c r="BE235" s="177" t="s">
        <v>1</v>
      </c>
      <c r="BF235" s="177" t="s">
        <v>5</v>
      </c>
    </row>
    <row r="236" spans="1:58" ht="15" thickTop="1" x14ac:dyDescent="0.35">
      <c r="A236" s="250"/>
      <c r="B236" s="25" t="s">
        <v>237</v>
      </c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</row>
    <row r="237" spans="1:58" ht="15" thickBot="1" x14ac:dyDescent="0.4">
      <c r="A237" s="250"/>
      <c r="B237" s="58" t="s">
        <v>17</v>
      </c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</row>
    <row r="238" spans="1:58" ht="15.5" thickTop="1" thickBot="1" x14ac:dyDescent="0.4">
      <c r="A238" s="250"/>
      <c r="B238" s="49" t="s">
        <v>18</v>
      </c>
      <c r="D238" s="177" t="s">
        <v>1</v>
      </c>
      <c r="E238" s="177" t="s">
        <v>1</v>
      </c>
      <c r="F238" s="177" t="s">
        <v>1</v>
      </c>
      <c r="G238" s="177" t="s">
        <v>1</v>
      </c>
      <c r="H238" s="159" t="s">
        <v>1</v>
      </c>
      <c r="I238" s="160" t="s">
        <v>5</v>
      </c>
      <c r="J238" s="177" t="s">
        <v>1</v>
      </c>
      <c r="K238" s="159" t="s">
        <v>1</v>
      </c>
      <c r="L238" s="160" t="s">
        <v>5</v>
      </c>
      <c r="M238" s="177" t="s">
        <v>5</v>
      </c>
      <c r="N238" s="159" t="s">
        <v>1</v>
      </c>
      <c r="O238" s="159" t="s">
        <v>1</v>
      </c>
      <c r="P238" s="159" t="s">
        <v>1</v>
      </c>
      <c r="Q238" s="159" t="s">
        <v>1</v>
      </c>
      <c r="R238" s="160" t="s">
        <v>5</v>
      </c>
      <c r="S238" s="159" t="s">
        <v>1</v>
      </c>
      <c r="T238" s="160" t="s">
        <v>5</v>
      </c>
      <c r="U238" s="177" t="s">
        <v>1</v>
      </c>
      <c r="V238" s="177" t="s">
        <v>1</v>
      </c>
      <c r="W238" s="177" t="s">
        <v>1</v>
      </c>
      <c r="X238" s="177" t="s">
        <v>5</v>
      </c>
      <c r="Y238" s="177" t="s">
        <v>5</v>
      </c>
      <c r="Z238" s="177" t="s">
        <v>1</v>
      </c>
      <c r="AA238" s="177" t="s">
        <v>1</v>
      </c>
      <c r="AB238" s="177" t="s">
        <v>1</v>
      </c>
      <c r="AC238" s="177" t="s">
        <v>1</v>
      </c>
      <c r="AD238" s="177" t="str">
        <f>AH238</f>
        <v>Yes</v>
      </c>
      <c r="AE238" s="177" t="s">
        <v>1</v>
      </c>
      <c r="AF238" s="177" t="s">
        <v>1</v>
      </c>
      <c r="AG238" s="177" t="s">
        <v>1</v>
      </c>
      <c r="AH238" s="177" t="s">
        <v>1</v>
      </c>
      <c r="AI238" s="177" t="s">
        <v>1</v>
      </c>
      <c r="AJ238" s="177" t="s">
        <v>5</v>
      </c>
      <c r="AK238" s="177" t="str">
        <f>AJ238</f>
        <v>No</v>
      </c>
      <c r="AL238" s="177" t="s">
        <v>1</v>
      </c>
      <c r="AM238" s="177" t="s">
        <v>1</v>
      </c>
      <c r="AN238" s="177" t="s">
        <v>1</v>
      </c>
      <c r="AO238" s="177" t="str">
        <f>AH238</f>
        <v>Yes</v>
      </c>
      <c r="AP238" s="177" t="s">
        <v>5</v>
      </c>
      <c r="AQ238" s="177" t="s">
        <v>303</v>
      </c>
      <c r="AR238" s="177" t="s">
        <v>5</v>
      </c>
      <c r="AS238" s="177" t="s">
        <v>291</v>
      </c>
      <c r="AT238" s="177" t="s">
        <v>1</v>
      </c>
      <c r="AU238" s="177" t="s">
        <v>1</v>
      </c>
      <c r="AV238" s="177" t="s">
        <v>1</v>
      </c>
      <c r="AW238" s="159" t="s">
        <v>5</v>
      </c>
      <c r="AX238" s="160" t="s">
        <v>5</v>
      </c>
      <c r="AY238" s="177" t="s">
        <v>5</v>
      </c>
      <c r="AZ238" s="177" t="s">
        <v>1</v>
      </c>
      <c r="BA238" s="177" t="s">
        <v>1</v>
      </c>
      <c r="BB238" s="159" t="s">
        <v>5</v>
      </c>
      <c r="BC238" s="177" t="s">
        <v>1</v>
      </c>
      <c r="BD238" s="177" t="s">
        <v>5</v>
      </c>
      <c r="BE238" s="177" t="s">
        <v>1</v>
      </c>
      <c r="BF238" s="177" t="s">
        <v>5</v>
      </c>
    </row>
    <row r="239" spans="1:58" ht="15.5" thickTop="1" thickBot="1" x14ac:dyDescent="0.4">
      <c r="A239" s="250"/>
      <c r="B239" s="109" t="str">
        <f>IF(api_version=2,"API ID","GGS ID")</f>
        <v>API ID</v>
      </c>
      <c r="C239" s="94" t="s">
        <v>171</v>
      </c>
      <c r="D239" s="177" t="s">
        <v>1</v>
      </c>
      <c r="E239" s="177" t="s">
        <v>1</v>
      </c>
      <c r="F239" s="177" t="s">
        <v>5</v>
      </c>
      <c r="G239" s="177" t="s">
        <v>1</v>
      </c>
      <c r="H239" s="159" t="s">
        <v>1</v>
      </c>
      <c r="I239" s="160" t="s">
        <v>5</v>
      </c>
      <c r="J239" s="177" t="str">
        <f>IF(api_version=2,"Yes","No")</f>
        <v>Yes</v>
      </c>
      <c r="K239" s="159" t="s">
        <v>1</v>
      </c>
      <c r="L239" s="160" t="s">
        <v>5</v>
      </c>
      <c r="M239" s="177" t="s">
        <v>5</v>
      </c>
      <c r="N239" s="159" t="s">
        <v>5</v>
      </c>
      <c r="O239" s="159" t="s">
        <v>5</v>
      </c>
      <c r="P239" s="159" t="s">
        <v>5</v>
      </c>
      <c r="Q239" s="159" t="s">
        <v>5</v>
      </c>
      <c r="R239" s="160" t="s">
        <v>5</v>
      </c>
      <c r="S239" s="159" t="str">
        <f>IF(api_version=2,"Yes","No")</f>
        <v>Yes</v>
      </c>
      <c r="T239" s="160" t="s">
        <v>5</v>
      </c>
      <c r="U239" s="177" t="s">
        <v>1</v>
      </c>
      <c r="V239" s="177" t="str">
        <f>IF(api_version=2,"Yes","No")</f>
        <v>Yes</v>
      </c>
      <c r="W239" s="177" t="s">
        <v>1</v>
      </c>
      <c r="X239" s="177" t="s">
        <v>5</v>
      </c>
      <c r="Y239" s="177" t="s">
        <v>5</v>
      </c>
      <c r="Z239" s="177" t="s">
        <v>5</v>
      </c>
      <c r="AA239" s="177" t="s">
        <v>5</v>
      </c>
      <c r="AB239" s="177" t="s">
        <v>5</v>
      </c>
      <c r="AC239" s="177" t="s">
        <v>5</v>
      </c>
      <c r="AD239" s="177" t="str">
        <f t="shared" ref="AD239:AD240" si="174">AH239</f>
        <v>No</v>
      </c>
      <c r="AE239" s="177" t="s">
        <v>5</v>
      </c>
      <c r="AF239" s="177" t="s">
        <v>5</v>
      </c>
      <c r="AG239" s="177" t="s">
        <v>5</v>
      </c>
      <c r="AH239" s="177" t="s">
        <v>5</v>
      </c>
      <c r="AI239" s="177" t="s">
        <v>5</v>
      </c>
      <c r="AJ239" s="177" t="s">
        <v>5</v>
      </c>
      <c r="AK239" s="177" t="str">
        <f t="shared" ref="AK239:AK246" si="175">AJ239</f>
        <v>No</v>
      </c>
      <c r="AL239" s="177" t="s">
        <v>1</v>
      </c>
      <c r="AM239" s="177" t="s">
        <v>5</v>
      </c>
      <c r="AN239" s="177" t="s">
        <v>1</v>
      </c>
      <c r="AO239" s="177" t="str">
        <f>AH239</f>
        <v>No</v>
      </c>
      <c r="AP239" s="177" t="s">
        <v>5</v>
      </c>
      <c r="AQ239" s="177" t="s">
        <v>5</v>
      </c>
      <c r="AR239" s="177" t="s">
        <v>5</v>
      </c>
      <c r="AS239" s="177" t="s">
        <v>5</v>
      </c>
      <c r="AT239" s="177" t="s">
        <v>5</v>
      </c>
      <c r="AU239" s="177" t="s">
        <v>5</v>
      </c>
      <c r="AV239" s="177" t="str">
        <f>IF(api_version=2,"No","No")</f>
        <v>No</v>
      </c>
      <c r="AW239" s="159" t="s">
        <v>5</v>
      </c>
      <c r="AX239" s="160" t="s">
        <v>5</v>
      </c>
      <c r="AY239" s="177" t="s">
        <v>5</v>
      </c>
      <c r="AZ239" s="177" t="s">
        <v>5</v>
      </c>
      <c r="BA239" s="177" t="s">
        <v>1</v>
      </c>
      <c r="BB239" s="159" t="s">
        <v>5</v>
      </c>
      <c r="BC239" s="177" t="s">
        <v>5</v>
      </c>
      <c r="BD239" s="177" t="s">
        <v>5</v>
      </c>
      <c r="BE239" s="177" t="s">
        <v>5</v>
      </c>
      <c r="BF239" s="177" t="s">
        <v>5</v>
      </c>
    </row>
    <row r="240" spans="1:58" ht="15.5" thickTop="1" thickBot="1" x14ac:dyDescent="0.4">
      <c r="A240" s="250"/>
      <c r="B240" s="49" t="s">
        <v>127</v>
      </c>
      <c r="C240" s="94" t="s">
        <v>171</v>
      </c>
      <c r="D240" s="177" t="s">
        <v>1</v>
      </c>
      <c r="E240" s="177" t="s">
        <v>1</v>
      </c>
      <c r="F240" s="177" t="s">
        <v>5</v>
      </c>
      <c r="G240" s="177" t="s">
        <v>5</v>
      </c>
      <c r="H240" s="159" t="s">
        <v>1</v>
      </c>
      <c r="I240" s="160" t="s">
        <v>5</v>
      </c>
      <c r="J240" s="177" t="s">
        <v>1</v>
      </c>
      <c r="K240" s="159" t="s">
        <v>1</v>
      </c>
      <c r="L240" s="160" t="s">
        <v>5</v>
      </c>
      <c r="M240" s="177" t="s">
        <v>5</v>
      </c>
      <c r="N240" s="159" t="s">
        <v>5</v>
      </c>
      <c r="O240" s="159" t="s">
        <v>5</v>
      </c>
      <c r="P240" s="159" t="s">
        <v>5</v>
      </c>
      <c r="Q240" s="159" t="s">
        <v>5</v>
      </c>
      <c r="R240" s="160" t="s">
        <v>5</v>
      </c>
      <c r="S240" s="159" t="s">
        <v>1</v>
      </c>
      <c r="T240" s="160" t="s">
        <v>5</v>
      </c>
      <c r="U240" s="177" t="s">
        <v>5</v>
      </c>
      <c r="V240" s="177" t="s">
        <v>5</v>
      </c>
      <c r="W240" s="177" t="s">
        <v>5</v>
      </c>
      <c r="X240" s="177" t="s">
        <v>5</v>
      </c>
      <c r="Y240" s="177" t="s">
        <v>5</v>
      </c>
      <c r="Z240" s="177" t="s">
        <v>5</v>
      </c>
      <c r="AA240" s="177" t="s">
        <v>5</v>
      </c>
      <c r="AB240" s="177" t="s">
        <v>5</v>
      </c>
      <c r="AC240" s="177" t="s">
        <v>5</v>
      </c>
      <c r="AD240" s="177" t="str">
        <f t="shared" si="174"/>
        <v>No</v>
      </c>
      <c r="AE240" s="177" t="s">
        <v>5</v>
      </c>
      <c r="AF240" s="177" t="s">
        <v>5</v>
      </c>
      <c r="AG240" s="177" t="s">
        <v>5</v>
      </c>
      <c r="AH240" s="177" t="s">
        <v>5</v>
      </c>
      <c r="AI240" s="177" t="s">
        <v>5</v>
      </c>
      <c r="AJ240" s="177" t="s">
        <v>5</v>
      </c>
      <c r="AK240" s="177" t="str">
        <f t="shared" si="175"/>
        <v>No</v>
      </c>
      <c r="AL240" s="177" t="s">
        <v>5</v>
      </c>
      <c r="AM240" s="177" t="s">
        <v>5</v>
      </c>
      <c r="AN240" s="177" t="s">
        <v>5</v>
      </c>
      <c r="AO240" s="177" t="str">
        <f>AH240</f>
        <v>No</v>
      </c>
      <c r="AP240" s="177" t="s">
        <v>5</v>
      </c>
      <c r="AQ240" s="177" t="s">
        <v>5</v>
      </c>
      <c r="AR240" s="177" t="s">
        <v>5</v>
      </c>
      <c r="AS240" s="177" t="s">
        <v>5</v>
      </c>
      <c r="AT240" s="177" t="s">
        <v>5</v>
      </c>
      <c r="AU240" s="177" t="s">
        <v>5</v>
      </c>
      <c r="AV240" s="177" t="s">
        <v>1</v>
      </c>
      <c r="AW240" s="159" t="s">
        <v>5</v>
      </c>
      <c r="AX240" s="160" t="s">
        <v>5</v>
      </c>
      <c r="AY240" s="177" t="s">
        <v>5</v>
      </c>
      <c r="AZ240" s="177" t="s">
        <v>1</v>
      </c>
      <c r="BA240" s="177" t="s">
        <v>1</v>
      </c>
      <c r="BB240" s="159" t="s">
        <v>5</v>
      </c>
      <c r="BC240" s="177" t="s">
        <v>5</v>
      </c>
      <c r="BD240" s="177" t="s">
        <v>5</v>
      </c>
      <c r="BE240" s="177" t="s">
        <v>5</v>
      </c>
      <c r="BF240" s="177" t="s">
        <v>5</v>
      </c>
    </row>
    <row r="241" spans="1:58" ht="15.5" thickTop="1" thickBot="1" x14ac:dyDescent="0.4">
      <c r="A241" s="250"/>
      <c r="B241" s="109" t="str">
        <f>IF(api_version=2,"Company Type","-")</f>
        <v>Company Type</v>
      </c>
      <c r="C241" s="94" t="s">
        <v>171</v>
      </c>
      <c r="D241" s="206" t="s">
        <v>234</v>
      </c>
      <c r="E241" s="206" t="s">
        <v>234</v>
      </c>
      <c r="F241" s="206" t="s">
        <v>234</v>
      </c>
      <c r="G241" s="206" t="s">
        <v>234</v>
      </c>
      <c r="H241" s="166" t="s">
        <v>234</v>
      </c>
      <c r="I241" s="160" t="s">
        <v>5</v>
      </c>
      <c r="J241" s="206" t="s">
        <v>234</v>
      </c>
      <c r="K241" s="166" t="s">
        <v>234</v>
      </c>
      <c r="L241" s="164" t="s">
        <v>234</v>
      </c>
      <c r="M241" s="206" t="s">
        <v>234</v>
      </c>
      <c r="N241" s="166" t="s">
        <v>234</v>
      </c>
      <c r="O241" s="166" t="s">
        <v>234</v>
      </c>
      <c r="P241" s="166" t="s">
        <v>234</v>
      </c>
      <c r="Q241" s="166" t="s">
        <v>234</v>
      </c>
      <c r="R241" s="160" t="s">
        <v>5</v>
      </c>
      <c r="S241" s="166" t="s">
        <v>234</v>
      </c>
      <c r="T241" s="164" t="s">
        <v>234</v>
      </c>
      <c r="U241" s="206" t="s">
        <v>234</v>
      </c>
      <c r="V241" s="206" t="s">
        <v>234</v>
      </c>
      <c r="W241" s="206" t="s">
        <v>234</v>
      </c>
      <c r="X241" s="206" t="s">
        <v>234</v>
      </c>
      <c r="Y241" s="206" t="s">
        <v>234</v>
      </c>
      <c r="Z241" s="206" t="s">
        <v>234</v>
      </c>
      <c r="AA241" s="206" t="s">
        <v>234</v>
      </c>
      <c r="AB241" s="206" t="s">
        <v>234</v>
      </c>
      <c r="AC241" s="206" t="s">
        <v>234</v>
      </c>
      <c r="AD241" s="206" t="str">
        <f>AH241</f>
        <v>No*</v>
      </c>
      <c r="AE241" s="206" t="s">
        <v>234</v>
      </c>
      <c r="AF241" s="206" t="s">
        <v>234</v>
      </c>
      <c r="AG241" s="206" t="s">
        <v>234</v>
      </c>
      <c r="AH241" s="206" t="s">
        <v>234</v>
      </c>
      <c r="AI241" s="206" t="s">
        <v>234</v>
      </c>
      <c r="AJ241" s="177" t="s">
        <v>5</v>
      </c>
      <c r="AK241" s="177" t="str">
        <f>AJ241</f>
        <v>No</v>
      </c>
      <c r="AL241" s="206" t="s">
        <v>234</v>
      </c>
      <c r="AM241" s="206" t="s">
        <v>234</v>
      </c>
      <c r="AN241" s="206" t="s">
        <v>234</v>
      </c>
      <c r="AO241" s="206" t="s">
        <v>234</v>
      </c>
      <c r="AP241" s="177" t="s">
        <v>5</v>
      </c>
      <c r="AQ241" s="206" t="s">
        <v>234</v>
      </c>
      <c r="AR241" s="177" t="s">
        <v>5</v>
      </c>
      <c r="AS241" s="177" t="s">
        <v>5</v>
      </c>
      <c r="AT241" s="206" t="s">
        <v>234</v>
      </c>
      <c r="AU241" s="206" t="s">
        <v>234</v>
      </c>
      <c r="AV241" s="206" t="s">
        <v>234</v>
      </c>
      <c r="AW241" s="159" t="s">
        <v>5</v>
      </c>
      <c r="AX241" s="160" t="s">
        <v>5</v>
      </c>
      <c r="AY241" s="177" t="s">
        <v>5</v>
      </c>
      <c r="AZ241" s="177" t="s">
        <v>5</v>
      </c>
      <c r="BA241" s="206" t="s">
        <v>234</v>
      </c>
      <c r="BB241" s="159" t="s">
        <v>5</v>
      </c>
      <c r="BC241" s="206" t="s">
        <v>234</v>
      </c>
      <c r="BD241" s="177" t="s">
        <v>5</v>
      </c>
      <c r="BE241" s="206" t="s">
        <v>234</v>
      </c>
      <c r="BF241" s="177" t="s">
        <v>5</v>
      </c>
    </row>
    <row r="242" spans="1:58" ht="15.5" thickTop="1" thickBot="1" x14ac:dyDescent="0.4">
      <c r="A242" s="250"/>
      <c r="B242" s="49" t="s">
        <v>4</v>
      </c>
      <c r="C242" s="94" t="s">
        <v>171</v>
      </c>
      <c r="D242" s="177" t="s">
        <v>1</v>
      </c>
      <c r="E242" s="177" t="s">
        <v>1</v>
      </c>
      <c r="F242" s="177" t="s">
        <v>5</v>
      </c>
      <c r="G242" s="177" t="s">
        <v>5</v>
      </c>
      <c r="H242" s="159" t="s">
        <v>1</v>
      </c>
      <c r="I242" s="160" t="s">
        <v>5</v>
      </c>
      <c r="J242" s="177" t="s">
        <v>1</v>
      </c>
      <c r="K242" s="159" t="s">
        <v>1</v>
      </c>
      <c r="L242" s="160" t="s">
        <v>5</v>
      </c>
      <c r="M242" s="177" t="s">
        <v>5</v>
      </c>
      <c r="N242" s="159" t="s">
        <v>5</v>
      </c>
      <c r="O242" s="159" t="s">
        <v>5</v>
      </c>
      <c r="P242" s="159" t="s">
        <v>5</v>
      </c>
      <c r="Q242" s="159" t="s">
        <v>5</v>
      </c>
      <c r="R242" s="160" t="s">
        <v>5</v>
      </c>
      <c r="S242" s="159" t="s">
        <v>1</v>
      </c>
      <c r="T242" s="160" t="s">
        <v>5</v>
      </c>
      <c r="U242" s="177" t="s">
        <v>5</v>
      </c>
      <c r="V242" s="177" t="str">
        <f>IF(api_version=2,"Yes","No")</f>
        <v>Yes</v>
      </c>
      <c r="W242" s="177" t="s">
        <v>5</v>
      </c>
      <c r="X242" s="177" t="s">
        <v>5</v>
      </c>
      <c r="Y242" s="177" t="s">
        <v>5</v>
      </c>
      <c r="Z242" s="177" t="s">
        <v>5</v>
      </c>
      <c r="AA242" s="177" t="s">
        <v>5</v>
      </c>
      <c r="AB242" s="177" t="s">
        <v>5</v>
      </c>
      <c r="AC242" s="177" t="s">
        <v>5</v>
      </c>
      <c r="AD242" s="177" t="str">
        <f>AH242</f>
        <v>No</v>
      </c>
      <c r="AE242" s="177" t="s">
        <v>5</v>
      </c>
      <c r="AF242" s="177" t="s">
        <v>5</v>
      </c>
      <c r="AG242" s="177" t="s">
        <v>5</v>
      </c>
      <c r="AH242" s="177" t="s">
        <v>5</v>
      </c>
      <c r="AI242" s="177" t="s">
        <v>5</v>
      </c>
      <c r="AJ242" s="177" t="s">
        <v>5</v>
      </c>
      <c r="AK242" s="177" t="str">
        <f t="shared" si="175"/>
        <v>No</v>
      </c>
      <c r="AL242" s="177" t="s">
        <v>5</v>
      </c>
      <c r="AM242" s="177" t="s">
        <v>5</v>
      </c>
      <c r="AN242" s="177" t="s">
        <v>1</v>
      </c>
      <c r="AO242" s="177" t="str">
        <f t="shared" ref="AO242:AO247" si="176">AH242</f>
        <v>No</v>
      </c>
      <c r="AP242" s="177" t="s">
        <v>5</v>
      </c>
      <c r="AQ242" s="177" t="s">
        <v>5</v>
      </c>
      <c r="AR242" s="177" t="s">
        <v>5</v>
      </c>
      <c r="AS242" s="177" t="s">
        <v>5</v>
      </c>
      <c r="AT242" s="177" t="s">
        <v>5</v>
      </c>
      <c r="AU242" s="177" t="s">
        <v>5</v>
      </c>
      <c r="AV242" s="177" t="str">
        <f>IF(api_version=2,"No","No")</f>
        <v>No</v>
      </c>
      <c r="AW242" s="159" t="s">
        <v>5</v>
      </c>
      <c r="AX242" s="160" t="s">
        <v>5</v>
      </c>
      <c r="AY242" s="177" t="s">
        <v>5</v>
      </c>
      <c r="AZ242" s="177" t="s">
        <v>1</v>
      </c>
      <c r="BA242" s="177" t="s">
        <v>5</v>
      </c>
      <c r="BB242" s="159" t="s">
        <v>5</v>
      </c>
      <c r="BC242" s="177" t="s">
        <v>5</v>
      </c>
      <c r="BD242" s="177" t="s">
        <v>5</v>
      </c>
      <c r="BE242" s="177" t="s">
        <v>5</v>
      </c>
      <c r="BF242" s="177" t="s">
        <v>5</v>
      </c>
    </row>
    <row r="243" spans="1:58" ht="15.5" thickTop="1" thickBot="1" x14ac:dyDescent="0.4">
      <c r="A243" s="250"/>
      <c r="B243" s="49" t="s">
        <v>3</v>
      </c>
      <c r="C243" s="94" t="s">
        <v>171</v>
      </c>
      <c r="D243" s="177" t="s">
        <v>1</v>
      </c>
      <c r="E243" s="177" t="s">
        <v>1</v>
      </c>
      <c r="F243" s="177" t="s">
        <v>5</v>
      </c>
      <c r="G243" s="177" t="s">
        <v>1</v>
      </c>
      <c r="H243" s="159" t="s">
        <v>1</v>
      </c>
      <c r="I243" s="160" t="s">
        <v>5</v>
      </c>
      <c r="J243" s="177" t="s">
        <v>1</v>
      </c>
      <c r="K243" s="159" t="s">
        <v>1</v>
      </c>
      <c r="L243" s="160" t="s">
        <v>5</v>
      </c>
      <c r="M243" s="177" t="s">
        <v>5</v>
      </c>
      <c r="N243" s="159" t="s">
        <v>5</v>
      </c>
      <c r="O243" s="159" t="s">
        <v>5</v>
      </c>
      <c r="P243" s="159" t="s">
        <v>5</v>
      </c>
      <c r="Q243" s="159" t="s">
        <v>5</v>
      </c>
      <c r="R243" s="160" t="s">
        <v>5</v>
      </c>
      <c r="S243" s="159" t="s">
        <v>1</v>
      </c>
      <c r="T243" s="160" t="s">
        <v>5</v>
      </c>
      <c r="U243" s="177" t="s">
        <v>1</v>
      </c>
      <c r="V243" s="177" t="str">
        <f>IF(api_version=2,"Yes","No")</f>
        <v>Yes</v>
      </c>
      <c r="W243" s="177" t="s">
        <v>5</v>
      </c>
      <c r="X243" s="177" t="s">
        <v>5</v>
      </c>
      <c r="Y243" s="177" t="s">
        <v>5</v>
      </c>
      <c r="Z243" s="177" t="s">
        <v>5</v>
      </c>
      <c r="AA243" s="177" t="s">
        <v>5</v>
      </c>
      <c r="AB243" s="177" t="s">
        <v>1</v>
      </c>
      <c r="AC243" s="177" t="s">
        <v>5</v>
      </c>
      <c r="AD243" s="177" t="str">
        <f>AH243</f>
        <v>No</v>
      </c>
      <c r="AE243" s="177" t="s">
        <v>1</v>
      </c>
      <c r="AF243" s="177" t="str">
        <f>IF(api_version=2,"Yes","No")</f>
        <v>Yes</v>
      </c>
      <c r="AG243" s="177" t="s">
        <v>5</v>
      </c>
      <c r="AH243" s="177" t="s">
        <v>5</v>
      </c>
      <c r="AI243" s="177" t="s">
        <v>5</v>
      </c>
      <c r="AJ243" s="177" t="s">
        <v>5</v>
      </c>
      <c r="AK243" s="177" t="str">
        <f t="shared" si="175"/>
        <v>No</v>
      </c>
      <c r="AL243" s="177" t="s">
        <v>1</v>
      </c>
      <c r="AM243" s="177" t="s">
        <v>5</v>
      </c>
      <c r="AN243" s="177" t="s">
        <v>1</v>
      </c>
      <c r="AO243" s="177" t="str">
        <f t="shared" si="176"/>
        <v>No</v>
      </c>
      <c r="AP243" s="177" t="s">
        <v>5</v>
      </c>
      <c r="AQ243" s="177" t="s">
        <v>5</v>
      </c>
      <c r="AR243" s="177" t="s">
        <v>5</v>
      </c>
      <c r="AS243" s="177" t="s">
        <v>5</v>
      </c>
      <c r="AT243" s="177" t="s">
        <v>5</v>
      </c>
      <c r="AU243" s="177" t="s">
        <v>5</v>
      </c>
      <c r="AV243" s="177" t="str">
        <f>IF(api_version=2,"No","No")</f>
        <v>No</v>
      </c>
      <c r="AW243" s="159" t="s">
        <v>5</v>
      </c>
      <c r="AX243" s="160" t="s">
        <v>5</v>
      </c>
      <c r="AY243" s="177" t="s">
        <v>5</v>
      </c>
      <c r="AZ243" s="177" t="s">
        <v>1</v>
      </c>
      <c r="BA243" s="177" t="s">
        <v>1</v>
      </c>
      <c r="BB243" s="159" t="s">
        <v>5</v>
      </c>
      <c r="BC243" s="177" t="s">
        <v>5</v>
      </c>
      <c r="BD243" s="177" t="s">
        <v>5</v>
      </c>
      <c r="BE243" s="177" t="s">
        <v>5</v>
      </c>
      <c r="BF243" s="177" t="s">
        <v>5</v>
      </c>
    </row>
    <row r="244" spans="1:58" ht="15.5" thickTop="1" thickBot="1" x14ac:dyDescent="0.4">
      <c r="A244" s="250"/>
      <c r="B244" s="49" t="s">
        <v>166</v>
      </c>
      <c r="C244" s="94" t="s">
        <v>171</v>
      </c>
      <c r="D244" s="177" t="s">
        <v>5</v>
      </c>
      <c r="E244" s="177" t="s">
        <v>5</v>
      </c>
      <c r="F244" s="177" t="s">
        <v>5</v>
      </c>
      <c r="G244" s="177" t="s">
        <v>5</v>
      </c>
      <c r="H244" s="159" t="s">
        <v>5</v>
      </c>
      <c r="I244" s="160" t="s">
        <v>5</v>
      </c>
      <c r="J244" s="177" t="s">
        <v>5</v>
      </c>
      <c r="K244" s="159" t="s">
        <v>5</v>
      </c>
      <c r="L244" s="160" t="s">
        <v>5</v>
      </c>
      <c r="M244" s="177" t="s">
        <v>5</v>
      </c>
      <c r="N244" s="159" t="s">
        <v>5</v>
      </c>
      <c r="O244" s="159" t="s">
        <v>5</v>
      </c>
      <c r="P244" s="159" t="s">
        <v>5</v>
      </c>
      <c r="Q244" s="159" t="s">
        <v>5</v>
      </c>
      <c r="R244" s="160" t="s">
        <v>5</v>
      </c>
      <c r="S244" s="159" t="s">
        <v>5</v>
      </c>
      <c r="T244" s="160" t="s">
        <v>5</v>
      </c>
      <c r="U244" s="177" t="s">
        <v>5</v>
      </c>
      <c r="V244" s="177" t="s">
        <v>5</v>
      </c>
      <c r="W244" s="177" t="s">
        <v>5</v>
      </c>
      <c r="X244" s="177" t="s">
        <v>5</v>
      </c>
      <c r="Y244" s="177" t="s">
        <v>5</v>
      </c>
      <c r="Z244" s="177" t="s">
        <v>5</v>
      </c>
      <c r="AA244" s="177" t="s">
        <v>5</v>
      </c>
      <c r="AB244" s="177" t="s">
        <v>5</v>
      </c>
      <c r="AC244" s="177" t="s">
        <v>5</v>
      </c>
      <c r="AD244" s="177" t="str">
        <f t="shared" ref="AD244:AD247" si="177">AH244</f>
        <v>No</v>
      </c>
      <c r="AE244" s="177" t="s">
        <v>5</v>
      </c>
      <c r="AF244" s="177" t="str">
        <f>IF(api_version=2,"Yes","No")</f>
        <v>Yes</v>
      </c>
      <c r="AG244" s="177" t="s">
        <v>5</v>
      </c>
      <c r="AH244" s="177" t="s">
        <v>5</v>
      </c>
      <c r="AI244" s="177" t="s">
        <v>5</v>
      </c>
      <c r="AJ244" s="177" t="s">
        <v>5</v>
      </c>
      <c r="AK244" s="177" t="str">
        <f t="shared" si="175"/>
        <v>No</v>
      </c>
      <c r="AL244" s="177" t="s">
        <v>5</v>
      </c>
      <c r="AM244" s="177" t="s">
        <v>5</v>
      </c>
      <c r="AN244" s="177" t="s">
        <v>5</v>
      </c>
      <c r="AO244" s="177" t="str">
        <f t="shared" si="176"/>
        <v>No</v>
      </c>
      <c r="AP244" s="177" t="s">
        <v>5</v>
      </c>
      <c r="AQ244" s="177" t="s">
        <v>5</v>
      </c>
      <c r="AR244" s="177" t="s">
        <v>5</v>
      </c>
      <c r="AS244" s="177" t="s">
        <v>5</v>
      </c>
      <c r="AT244" s="177" t="s">
        <v>5</v>
      </c>
      <c r="AU244" s="177" t="s">
        <v>5</v>
      </c>
      <c r="AV244" s="177" t="str">
        <f>IF(api_version=2,"No","No")</f>
        <v>No</v>
      </c>
      <c r="AW244" s="159" t="s">
        <v>5</v>
      </c>
      <c r="AX244" s="160" t="s">
        <v>5</v>
      </c>
      <c r="AY244" s="177" t="s">
        <v>5</v>
      </c>
      <c r="AZ244" s="177" t="s">
        <v>5</v>
      </c>
      <c r="BA244" s="177" t="s">
        <v>5</v>
      </c>
      <c r="BB244" s="159" t="s">
        <v>5</v>
      </c>
      <c r="BC244" s="177" t="s">
        <v>5</v>
      </c>
      <c r="BD244" s="177" t="s">
        <v>5</v>
      </c>
      <c r="BE244" s="177" t="s">
        <v>5</v>
      </c>
      <c r="BF244" s="177" t="s">
        <v>5</v>
      </c>
    </row>
    <row r="245" spans="1:58" ht="15.5" thickTop="1" thickBot="1" x14ac:dyDescent="0.4">
      <c r="A245" s="250"/>
      <c r="B245" s="49" t="s">
        <v>175</v>
      </c>
      <c r="C245" s="94" t="s">
        <v>171</v>
      </c>
      <c r="D245" s="177" t="s">
        <v>5</v>
      </c>
      <c r="E245" s="177" t="s">
        <v>1</v>
      </c>
      <c r="F245" s="177" t="s">
        <v>5</v>
      </c>
      <c r="G245" s="177" t="s">
        <v>5</v>
      </c>
      <c r="H245" s="159" t="s">
        <v>5</v>
      </c>
      <c r="I245" s="160" t="s">
        <v>5</v>
      </c>
      <c r="J245" s="177" t="s">
        <v>5</v>
      </c>
      <c r="K245" s="159" t="s">
        <v>5</v>
      </c>
      <c r="L245" s="160" t="s">
        <v>5</v>
      </c>
      <c r="M245" s="177" t="s">
        <v>5</v>
      </c>
      <c r="N245" s="159" t="s">
        <v>5</v>
      </c>
      <c r="O245" s="159" t="s">
        <v>5</v>
      </c>
      <c r="P245" s="159" t="s">
        <v>5</v>
      </c>
      <c r="Q245" s="159" t="s">
        <v>5</v>
      </c>
      <c r="R245" s="160" t="s">
        <v>5</v>
      </c>
      <c r="S245" s="159" t="s">
        <v>5</v>
      </c>
      <c r="T245" s="160" t="s">
        <v>5</v>
      </c>
      <c r="U245" s="177" t="s">
        <v>1</v>
      </c>
      <c r="V245" s="177" t="str">
        <f>IF(api_version=2,"Yes","No")</f>
        <v>Yes</v>
      </c>
      <c r="W245" s="177" t="s">
        <v>5</v>
      </c>
      <c r="X245" s="177" t="s">
        <v>5</v>
      </c>
      <c r="Y245" s="177" t="s">
        <v>5</v>
      </c>
      <c r="Z245" s="177" t="s">
        <v>5</v>
      </c>
      <c r="AA245" s="177" t="s">
        <v>5</v>
      </c>
      <c r="AB245" s="177" t="s">
        <v>5</v>
      </c>
      <c r="AC245" s="177" t="s">
        <v>5</v>
      </c>
      <c r="AD245" s="177" t="str">
        <f t="shared" si="177"/>
        <v>No</v>
      </c>
      <c r="AE245" s="177" t="s">
        <v>5</v>
      </c>
      <c r="AF245" s="177" t="s">
        <v>5</v>
      </c>
      <c r="AG245" s="177" t="s">
        <v>5</v>
      </c>
      <c r="AH245" s="177" t="s">
        <v>5</v>
      </c>
      <c r="AI245" s="177" t="s">
        <v>5</v>
      </c>
      <c r="AJ245" s="177" t="s">
        <v>5</v>
      </c>
      <c r="AK245" s="177" t="str">
        <f t="shared" si="175"/>
        <v>No</v>
      </c>
      <c r="AL245" s="177" t="s">
        <v>1</v>
      </c>
      <c r="AM245" s="177" t="s">
        <v>5</v>
      </c>
      <c r="AN245" s="177" t="s">
        <v>1</v>
      </c>
      <c r="AO245" s="177" t="str">
        <f t="shared" si="176"/>
        <v>No</v>
      </c>
      <c r="AP245" s="177" t="s">
        <v>5</v>
      </c>
      <c r="AQ245" s="206" t="s">
        <v>234</v>
      </c>
      <c r="AR245" s="177" t="s">
        <v>5</v>
      </c>
      <c r="AS245" s="177" t="s">
        <v>5</v>
      </c>
      <c r="AT245" s="177" t="s">
        <v>5</v>
      </c>
      <c r="AU245" s="177" t="s">
        <v>1</v>
      </c>
      <c r="AV245" s="177" t="s">
        <v>5</v>
      </c>
      <c r="AW245" s="159" t="s">
        <v>5</v>
      </c>
      <c r="AX245" s="160" t="s">
        <v>5</v>
      </c>
      <c r="AY245" s="177" t="s">
        <v>5</v>
      </c>
      <c r="AZ245" s="177" t="s">
        <v>5</v>
      </c>
      <c r="BA245" s="177" t="s">
        <v>5</v>
      </c>
      <c r="BB245" s="159" t="s">
        <v>5</v>
      </c>
      <c r="BC245" s="177" t="s">
        <v>5</v>
      </c>
      <c r="BD245" s="177" t="s">
        <v>5</v>
      </c>
      <c r="BE245" s="177" t="s">
        <v>5</v>
      </c>
      <c r="BF245" s="177" t="s">
        <v>5</v>
      </c>
    </row>
    <row r="246" spans="1:58" ht="15.5" thickTop="1" thickBot="1" x14ac:dyDescent="0.4">
      <c r="A246" s="250"/>
      <c r="B246" s="49" t="s">
        <v>176</v>
      </c>
      <c r="C246" s="94" t="s">
        <v>171</v>
      </c>
      <c r="D246" s="177" t="s">
        <v>5</v>
      </c>
      <c r="E246" s="177" t="s">
        <v>1</v>
      </c>
      <c r="F246" s="177" t="s">
        <v>5</v>
      </c>
      <c r="G246" s="177" t="s">
        <v>5</v>
      </c>
      <c r="H246" s="159" t="s">
        <v>5</v>
      </c>
      <c r="I246" s="160" t="s">
        <v>5</v>
      </c>
      <c r="J246" s="177" t="s">
        <v>5</v>
      </c>
      <c r="K246" s="159" t="s">
        <v>5</v>
      </c>
      <c r="L246" s="160" t="s">
        <v>5</v>
      </c>
      <c r="M246" s="177" t="s">
        <v>5</v>
      </c>
      <c r="N246" s="159" t="s">
        <v>5</v>
      </c>
      <c r="O246" s="159" t="s">
        <v>5</v>
      </c>
      <c r="P246" s="159" t="s">
        <v>5</v>
      </c>
      <c r="Q246" s="159" t="s">
        <v>5</v>
      </c>
      <c r="R246" s="160" t="s">
        <v>5</v>
      </c>
      <c r="S246" s="159" t="s">
        <v>5</v>
      </c>
      <c r="T246" s="160" t="s">
        <v>5</v>
      </c>
      <c r="U246" s="177" t="s">
        <v>1</v>
      </c>
      <c r="V246" s="177" t="str">
        <f>IF(api_version=2,"Yes","No")</f>
        <v>Yes</v>
      </c>
      <c r="W246" s="177" t="s">
        <v>5</v>
      </c>
      <c r="X246" s="177" t="s">
        <v>5</v>
      </c>
      <c r="Y246" s="177" t="s">
        <v>5</v>
      </c>
      <c r="Z246" s="177" t="s">
        <v>5</v>
      </c>
      <c r="AA246" s="177" t="s">
        <v>5</v>
      </c>
      <c r="AB246" s="177" t="s">
        <v>5</v>
      </c>
      <c r="AC246" s="177" t="s">
        <v>5</v>
      </c>
      <c r="AD246" s="177" t="str">
        <f t="shared" si="177"/>
        <v>No</v>
      </c>
      <c r="AE246" s="177" t="s">
        <v>5</v>
      </c>
      <c r="AF246" s="206" t="s">
        <v>238</v>
      </c>
      <c r="AG246" s="177" t="s">
        <v>5</v>
      </c>
      <c r="AH246" s="177" t="s">
        <v>5</v>
      </c>
      <c r="AI246" s="177" t="s">
        <v>5</v>
      </c>
      <c r="AJ246" s="177" t="s">
        <v>5</v>
      </c>
      <c r="AK246" s="177" t="str">
        <f t="shared" si="175"/>
        <v>No</v>
      </c>
      <c r="AL246" s="177" t="s">
        <v>1</v>
      </c>
      <c r="AM246" s="177" t="s">
        <v>5</v>
      </c>
      <c r="AN246" s="177" t="s">
        <v>1</v>
      </c>
      <c r="AO246" s="177" t="str">
        <f t="shared" si="176"/>
        <v>No</v>
      </c>
      <c r="AP246" s="177" t="s">
        <v>5</v>
      </c>
      <c r="AQ246" s="177" t="s">
        <v>5</v>
      </c>
      <c r="AR246" s="177" t="s">
        <v>5</v>
      </c>
      <c r="AS246" s="177" t="s">
        <v>5</v>
      </c>
      <c r="AT246" s="177" t="s">
        <v>5</v>
      </c>
      <c r="AU246" s="177" t="s">
        <v>5</v>
      </c>
      <c r="AV246" s="177" t="s">
        <v>5</v>
      </c>
      <c r="AW246" s="159" t="s">
        <v>5</v>
      </c>
      <c r="AX246" s="160" t="s">
        <v>5</v>
      </c>
      <c r="AY246" s="177" t="s">
        <v>5</v>
      </c>
      <c r="AZ246" s="177" t="s">
        <v>5</v>
      </c>
      <c r="BA246" s="177" t="s">
        <v>5</v>
      </c>
      <c r="BB246" s="159" t="s">
        <v>5</v>
      </c>
      <c r="BC246" s="177" t="s">
        <v>5</v>
      </c>
      <c r="BD246" s="177" t="s">
        <v>5</v>
      </c>
      <c r="BE246" s="177" t="s">
        <v>5</v>
      </c>
      <c r="BF246" s="177" t="s">
        <v>5</v>
      </c>
    </row>
    <row r="247" spans="1:58" ht="15.5" thickTop="1" thickBot="1" x14ac:dyDescent="0.4">
      <c r="A247" s="250"/>
      <c r="B247" s="49" t="s">
        <v>2</v>
      </c>
      <c r="D247" s="177" t="s">
        <v>1</v>
      </c>
      <c r="E247" s="177" t="s">
        <v>1</v>
      </c>
      <c r="F247" s="177" t="s">
        <v>1</v>
      </c>
      <c r="G247" s="177" t="s">
        <v>1</v>
      </c>
      <c r="H247" s="159" t="s">
        <v>1</v>
      </c>
      <c r="I247" s="160" t="s">
        <v>5</v>
      </c>
      <c r="J247" s="177" t="s">
        <v>1</v>
      </c>
      <c r="K247" s="159" t="s">
        <v>1</v>
      </c>
      <c r="L247" s="160" t="s">
        <v>5</v>
      </c>
      <c r="M247" s="177" t="s">
        <v>5</v>
      </c>
      <c r="N247" s="159" t="s">
        <v>1</v>
      </c>
      <c r="O247" s="159" t="s">
        <v>1</v>
      </c>
      <c r="P247" s="159" t="s">
        <v>1</v>
      </c>
      <c r="Q247" s="159" t="s">
        <v>1</v>
      </c>
      <c r="R247" s="160" t="s">
        <v>5</v>
      </c>
      <c r="S247" s="159" t="s">
        <v>1</v>
      </c>
      <c r="T247" s="160" t="s">
        <v>5</v>
      </c>
      <c r="U247" s="177" t="s">
        <v>1</v>
      </c>
      <c r="V247" s="177" t="str">
        <f>IF(api_version=2,"Yes","No")</f>
        <v>Yes</v>
      </c>
      <c r="W247" s="177" t="s">
        <v>5</v>
      </c>
      <c r="X247" s="177" t="s">
        <v>5</v>
      </c>
      <c r="Y247" s="177" t="s">
        <v>5</v>
      </c>
      <c r="Z247" s="177" t="s">
        <v>5</v>
      </c>
      <c r="AA247" s="177" t="s">
        <v>5</v>
      </c>
      <c r="AB247" s="177" t="s">
        <v>5</v>
      </c>
      <c r="AC247" s="177" t="s">
        <v>1</v>
      </c>
      <c r="AD247" s="177" t="str">
        <f t="shared" si="177"/>
        <v>Yes</v>
      </c>
      <c r="AE247" s="177" t="s">
        <v>5</v>
      </c>
      <c r="AF247" s="177" t="s">
        <v>1</v>
      </c>
      <c r="AG247" s="177" t="s">
        <v>1</v>
      </c>
      <c r="AH247" s="177" t="s">
        <v>1</v>
      </c>
      <c r="AI247" s="177" t="s">
        <v>1</v>
      </c>
      <c r="AJ247" s="177" t="s">
        <v>5</v>
      </c>
      <c r="AK247" s="177" t="str">
        <f>AJ247</f>
        <v>No</v>
      </c>
      <c r="AL247" s="177" t="s">
        <v>1</v>
      </c>
      <c r="AM247" s="177" t="s">
        <v>5</v>
      </c>
      <c r="AN247" s="177" t="s">
        <v>1</v>
      </c>
      <c r="AO247" s="177" t="str">
        <f t="shared" si="176"/>
        <v>Yes</v>
      </c>
      <c r="AP247" s="177" t="s">
        <v>5</v>
      </c>
      <c r="AQ247" s="177" t="s">
        <v>303</v>
      </c>
      <c r="AR247" s="177" t="s">
        <v>5</v>
      </c>
      <c r="AS247" s="177" t="s">
        <v>5</v>
      </c>
      <c r="AT247" s="177" t="s">
        <v>1</v>
      </c>
      <c r="AU247" s="177" t="s">
        <v>5</v>
      </c>
      <c r="AV247" s="177" t="s">
        <v>1</v>
      </c>
      <c r="AW247" s="159" t="s">
        <v>5</v>
      </c>
      <c r="AX247" s="160" t="s">
        <v>5</v>
      </c>
      <c r="AY247" s="177" t="s">
        <v>5</v>
      </c>
      <c r="AZ247" s="177" t="s">
        <v>5</v>
      </c>
      <c r="BA247" s="177" t="s">
        <v>1</v>
      </c>
      <c r="BB247" s="159" t="s">
        <v>5</v>
      </c>
      <c r="BC247" s="177" t="s">
        <v>5</v>
      </c>
      <c r="BD247" s="177" t="s">
        <v>5</v>
      </c>
      <c r="BE247" s="177" t="s">
        <v>1</v>
      </c>
      <c r="BF247" s="177" t="s">
        <v>5</v>
      </c>
    </row>
    <row r="248" spans="1:58" ht="15" thickTop="1" x14ac:dyDescent="0.35">
      <c r="A248" s="250"/>
      <c r="B248" s="12" t="s">
        <v>237</v>
      </c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</row>
    <row r="249" spans="1:58" ht="15" thickBot="1" x14ac:dyDescent="0.4">
      <c r="A249" s="250"/>
      <c r="B249" s="60" t="s">
        <v>19</v>
      </c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</row>
    <row r="250" spans="1:58" ht="15.5" thickTop="1" thickBot="1" x14ac:dyDescent="0.4">
      <c r="A250" s="250"/>
      <c r="B250" s="49" t="s">
        <v>20</v>
      </c>
      <c r="D250" s="177" t="s">
        <v>1</v>
      </c>
      <c r="E250" s="177" t="s">
        <v>1</v>
      </c>
      <c r="F250" s="177" t="s">
        <v>5</v>
      </c>
      <c r="G250" s="177" t="s">
        <v>1</v>
      </c>
      <c r="H250" s="159" t="s">
        <v>1</v>
      </c>
      <c r="I250" s="160" t="s">
        <v>5</v>
      </c>
      <c r="J250" s="177" t="s">
        <v>1</v>
      </c>
      <c r="K250" s="159" t="s">
        <v>5</v>
      </c>
      <c r="L250" s="160" t="s">
        <v>5</v>
      </c>
      <c r="M250" s="177" t="s">
        <v>5</v>
      </c>
      <c r="N250" s="159" t="s">
        <v>1</v>
      </c>
      <c r="O250" s="159" t="s">
        <v>1</v>
      </c>
      <c r="P250" s="159" t="s">
        <v>1</v>
      </c>
      <c r="Q250" s="159" t="s">
        <v>1</v>
      </c>
      <c r="R250" s="160" t="s">
        <v>5</v>
      </c>
      <c r="S250" s="159" t="s">
        <v>1</v>
      </c>
      <c r="T250" s="160" t="s">
        <v>5</v>
      </c>
      <c r="U250" s="177" t="s">
        <v>1</v>
      </c>
      <c r="V250" s="177" t="s">
        <v>1</v>
      </c>
      <c r="W250" s="177" t="s">
        <v>1</v>
      </c>
      <c r="X250" s="177" t="s">
        <v>1</v>
      </c>
      <c r="Y250" s="177" t="s">
        <v>1</v>
      </c>
      <c r="Z250" s="177" t="s">
        <v>1</v>
      </c>
      <c r="AA250" s="177" t="s">
        <v>1</v>
      </c>
      <c r="AB250" s="177" t="s">
        <v>1</v>
      </c>
      <c r="AC250" s="177" t="s">
        <v>1</v>
      </c>
      <c r="AD250" s="177" t="str">
        <f>AH250</f>
        <v>Yes</v>
      </c>
      <c r="AE250" s="177" t="s">
        <v>1</v>
      </c>
      <c r="AF250" s="177" t="s">
        <v>1</v>
      </c>
      <c r="AG250" s="177" t="s">
        <v>1</v>
      </c>
      <c r="AH250" s="177" t="s">
        <v>1</v>
      </c>
      <c r="AI250" s="177" t="s">
        <v>1</v>
      </c>
      <c r="AJ250" s="177" t="s">
        <v>1</v>
      </c>
      <c r="AK250" s="177" t="str">
        <f t="shared" ref="AK250:AK259" si="178">AJ250</f>
        <v>Yes</v>
      </c>
      <c r="AL250" s="177" t="s">
        <v>1</v>
      </c>
      <c r="AM250" s="177" t="s">
        <v>5</v>
      </c>
      <c r="AN250" s="177" t="s">
        <v>1</v>
      </c>
      <c r="AO250" s="177" t="str">
        <f>AH250</f>
        <v>Yes</v>
      </c>
      <c r="AP250" s="177" t="s">
        <v>1</v>
      </c>
      <c r="AQ250" s="177" t="s">
        <v>1</v>
      </c>
      <c r="AR250" s="177" t="s">
        <v>1</v>
      </c>
      <c r="AS250" s="177" t="s">
        <v>5</v>
      </c>
      <c r="AT250" s="177" t="s">
        <v>1</v>
      </c>
      <c r="AU250" s="177" t="s">
        <v>1</v>
      </c>
      <c r="AV250" s="177" t="s">
        <v>5</v>
      </c>
      <c r="AW250" s="159" t="s">
        <v>5</v>
      </c>
      <c r="AX250" s="160" t="s">
        <v>5</v>
      </c>
      <c r="AY250" s="177" t="s">
        <v>1</v>
      </c>
      <c r="AZ250" s="177" t="s">
        <v>1</v>
      </c>
      <c r="BA250" s="177" t="s">
        <v>1</v>
      </c>
      <c r="BB250" s="159" t="s">
        <v>5</v>
      </c>
      <c r="BC250" s="177" t="s">
        <v>1</v>
      </c>
      <c r="BD250" s="177" t="s">
        <v>5</v>
      </c>
      <c r="BE250" s="177" t="s">
        <v>1</v>
      </c>
      <c r="BF250" s="177" t="s">
        <v>5</v>
      </c>
    </row>
    <row r="251" spans="1:58" ht="15.5" thickTop="1" thickBot="1" x14ac:dyDescent="0.4">
      <c r="A251" s="250"/>
      <c r="B251" s="109" t="str">
        <f>IF(api_version=2,"API ID","-")</f>
        <v>API ID</v>
      </c>
      <c r="C251" s="94" t="s">
        <v>171</v>
      </c>
      <c r="D251" s="177" t="s">
        <v>1</v>
      </c>
      <c r="E251" s="177" t="s">
        <v>1</v>
      </c>
      <c r="F251" s="177" t="s">
        <v>5</v>
      </c>
      <c r="G251" s="177" t="s">
        <v>1</v>
      </c>
      <c r="H251" s="159" t="s">
        <v>1</v>
      </c>
      <c r="I251" s="160" t="s">
        <v>5</v>
      </c>
      <c r="J251" s="177" t="str">
        <f>IF(api_version=2,"Yes","No")</f>
        <v>Yes</v>
      </c>
      <c r="K251" s="159" t="s">
        <v>5</v>
      </c>
      <c r="L251" s="160" t="s">
        <v>5</v>
      </c>
      <c r="M251" s="177" t="s">
        <v>5</v>
      </c>
      <c r="N251" s="159" t="s">
        <v>5</v>
      </c>
      <c r="O251" s="159" t="s">
        <v>5</v>
      </c>
      <c r="P251" s="159" t="s">
        <v>5</v>
      </c>
      <c r="Q251" s="159" t="s">
        <v>5</v>
      </c>
      <c r="R251" s="160" t="s">
        <v>5</v>
      </c>
      <c r="S251" s="159" t="s">
        <v>1</v>
      </c>
      <c r="T251" s="160" t="s">
        <v>5</v>
      </c>
      <c r="U251" s="177" t="s">
        <v>1</v>
      </c>
      <c r="V251" s="177" t="str">
        <f>IF(api_version=2,"Yes","No")</f>
        <v>Yes</v>
      </c>
      <c r="W251" s="177" t="s">
        <v>1</v>
      </c>
      <c r="X251" s="177" t="s">
        <v>5</v>
      </c>
      <c r="Y251" s="177" t="s">
        <v>5</v>
      </c>
      <c r="Z251" s="177" t="s">
        <v>5</v>
      </c>
      <c r="AA251" s="177" t="s">
        <v>5</v>
      </c>
      <c r="AB251" s="177" t="s">
        <v>5</v>
      </c>
      <c r="AC251" s="177" t="s">
        <v>5</v>
      </c>
      <c r="AD251" s="177" t="str">
        <f t="shared" ref="AD251:AD252" si="179">AH251</f>
        <v>No</v>
      </c>
      <c r="AE251" s="177" t="s">
        <v>5</v>
      </c>
      <c r="AF251" s="177" t="s">
        <v>5</v>
      </c>
      <c r="AG251" s="177" t="s">
        <v>5</v>
      </c>
      <c r="AH251" s="177" t="s">
        <v>5</v>
      </c>
      <c r="AI251" s="177" t="s">
        <v>5</v>
      </c>
      <c r="AJ251" s="177" t="s">
        <v>5</v>
      </c>
      <c r="AK251" s="177" t="s">
        <v>5</v>
      </c>
      <c r="AL251" s="177" t="s">
        <v>1</v>
      </c>
      <c r="AM251" s="177" t="s">
        <v>5</v>
      </c>
      <c r="AN251" s="177" t="s">
        <v>1</v>
      </c>
      <c r="AO251" s="177" t="str">
        <f>AH251</f>
        <v>No</v>
      </c>
      <c r="AP251" s="177"/>
      <c r="AQ251" s="177" t="s">
        <v>5</v>
      </c>
      <c r="AR251" s="177" t="s">
        <v>1</v>
      </c>
      <c r="AS251" s="177" t="s">
        <v>5</v>
      </c>
      <c r="AT251" s="177" t="s">
        <v>5</v>
      </c>
      <c r="AU251" s="177" t="s">
        <v>5</v>
      </c>
      <c r="AV251" s="177" t="s">
        <v>5</v>
      </c>
      <c r="AW251" s="159" t="s">
        <v>5</v>
      </c>
      <c r="AX251" s="160" t="s">
        <v>5</v>
      </c>
      <c r="AY251" s="177" t="s">
        <v>5</v>
      </c>
      <c r="AZ251" s="177" t="s">
        <v>5</v>
      </c>
      <c r="BA251" s="177" t="s">
        <v>1</v>
      </c>
      <c r="BB251" s="159" t="s">
        <v>5</v>
      </c>
      <c r="BC251" s="177" t="s">
        <v>5</v>
      </c>
      <c r="BD251" s="177" t="s">
        <v>5</v>
      </c>
      <c r="BE251" s="177" t="s">
        <v>5</v>
      </c>
      <c r="BF251" s="177" t="s">
        <v>5</v>
      </c>
    </row>
    <row r="252" spans="1:58" ht="15.5" thickTop="1" thickBot="1" x14ac:dyDescent="0.4">
      <c r="A252" s="250"/>
      <c r="B252" s="49" t="s">
        <v>127</v>
      </c>
      <c r="C252" s="94" t="s">
        <v>171</v>
      </c>
      <c r="D252" s="177" t="s">
        <v>1</v>
      </c>
      <c r="E252" s="177" t="s">
        <v>1</v>
      </c>
      <c r="F252" s="177" t="s">
        <v>5</v>
      </c>
      <c r="G252" s="177" t="s">
        <v>5</v>
      </c>
      <c r="H252" s="159" t="s">
        <v>1</v>
      </c>
      <c r="I252" s="160" t="s">
        <v>5</v>
      </c>
      <c r="J252" s="177" t="s">
        <v>1</v>
      </c>
      <c r="K252" s="159" t="s">
        <v>5</v>
      </c>
      <c r="L252" s="160" t="s">
        <v>5</v>
      </c>
      <c r="M252" s="177" t="s">
        <v>5</v>
      </c>
      <c r="N252" s="159" t="s">
        <v>5</v>
      </c>
      <c r="O252" s="159" t="s">
        <v>5</v>
      </c>
      <c r="P252" s="159" t="s">
        <v>5</v>
      </c>
      <c r="Q252" s="159" t="s">
        <v>5</v>
      </c>
      <c r="R252" s="160" t="s">
        <v>5</v>
      </c>
      <c r="S252" s="159" t="s">
        <v>1</v>
      </c>
      <c r="T252" s="160" t="s">
        <v>5</v>
      </c>
      <c r="U252" s="177" t="s">
        <v>5</v>
      </c>
      <c r="V252" s="177" t="s">
        <v>5</v>
      </c>
      <c r="W252" s="177" t="s">
        <v>5</v>
      </c>
      <c r="X252" s="177" t="s">
        <v>5</v>
      </c>
      <c r="Y252" s="177" t="s">
        <v>5</v>
      </c>
      <c r="Z252" s="177" t="s">
        <v>5</v>
      </c>
      <c r="AA252" s="177" t="s">
        <v>5</v>
      </c>
      <c r="AB252" s="177" t="s">
        <v>5</v>
      </c>
      <c r="AC252" s="177" t="s">
        <v>5</v>
      </c>
      <c r="AD252" s="177" t="str">
        <f t="shared" si="179"/>
        <v>No</v>
      </c>
      <c r="AE252" s="177" t="s">
        <v>5</v>
      </c>
      <c r="AF252" s="177" t="s">
        <v>5</v>
      </c>
      <c r="AG252" s="177" t="s">
        <v>5</v>
      </c>
      <c r="AH252" s="177" t="s">
        <v>5</v>
      </c>
      <c r="AI252" s="177" t="s">
        <v>5</v>
      </c>
      <c r="AJ252" s="177" t="s">
        <v>5</v>
      </c>
      <c r="AK252" s="177" t="s">
        <v>5</v>
      </c>
      <c r="AL252" s="177" t="s">
        <v>5</v>
      </c>
      <c r="AM252" s="177" t="s">
        <v>5</v>
      </c>
      <c r="AN252" s="177" t="s">
        <v>5</v>
      </c>
      <c r="AO252" s="177" t="str">
        <f>AH252</f>
        <v>No</v>
      </c>
      <c r="AP252" s="177"/>
      <c r="AQ252" s="177" t="s">
        <v>5</v>
      </c>
      <c r="AR252" s="177" t="s">
        <v>5</v>
      </c>
      <c r="AS252" s="177" t="s">
        <v>5</v>
      </c>
      <c r="AT252" s="177" t="s">
        <v>5</v>
      </c>
      <c r="AU252" s="177" t="s">
        <v>5</v>
      </c>
      <c r="AV252" s="177" t="s">
        <v>5</v>
      </c>
      <c r="AW252" s="159" t="s">
        <v>5</v>
      </c>
      <c r="AX252" s="160" t="s">
        <v>5</v>
      </c>
      <c r="AY252" s="177" t="s">
        <v>5</v>
      </c>
      <c r="AZ252" s="177" t="s">
        <v>1</v>
      </c>
      <c r="BA252" s="177" t="s">
        <v>1</v>
      </c>
      <c r="BB252" s="159" t="s">
        <v>5</v>
      </c>
      <c r="BC252" s="177" t="s">
        <v>5</v>
      </c>
      <c r="BD252" s="177" t="s">
        <v>5</v>
      </c>
      <c r="BE252" s="177" t="s">
        <v>5</v>
      </c>
      <c r="BF252" s="177" t="s">
        <v>5</v>
      </c>
    </row>
    <row r="253" spans="1:58" ht="15.5" thickTop="1" thickBot="1" x14ac:dyDescent="0.4">
      <c r="A253" s="250"/>
      <c r="B253" s="109" t="str">
        <f>IF(api_version=2,"Company Type","-")</f>
        <v>Company Type</v>
      </c>
      <c r="C253" s="94" t="s">
        <v>171</v>
      </c>
      <c r="D253" s="206" t="s">
        <v>234</v>
      </c>
      <c r="E253" s="206" t="s">
        <v>234</v>
      </c>
      <c r="F253" s="206" t="s">
        <v>234</v>
      </c>
      <c r="G253" s="206" t="s">
        <v>234</v>
      </c>
      <c r="H253" s="166" t="s">
        <v>234</v>
      </c>
      <c r="I253" s="160" t="s">
        <v>5</v>
      </c>
      <c r="J253" s="206" t="s">
        <v>234</v>
      </c>
      <c r="K253" s="159" t="s">
        <v>5</v>
      </c>
      <c r="L253" s="160" t="s">
        <v>5</v>
      </c>
      <c r="M253" s="206" t="s">
        <v>234</v>
      </c>
      <c r="N253" s="166" t="s">
        <v>234</v>
      </c>
      <c r="O253" s="166" t="s">
        <v>234</v>
      </c>
      <c r="P253" s="166" t="s">
        <v>234</v>
      </c>
      <c r="Q253" s="166" t="s">
        <v>234</v>
      </c>
      <c r="R253" s="160" t="s">
        <v>5</v>
      </c>
      <c r="S253" s="166" t="s">
        <v>234</v>
      </c>
      <c r="T253" s="164" t="s">
        <v>234</v>
      </c>
      <c r="U253" s="206" t="s">
        <v>234</v>
      </c>
      <c r="V253" s="206" t="s">
        <v>234</v>
      </c>
      <c r="W253" s="206" t="s">
        <v>234</v>
      </c>
      <c r="X253" s="206" t="s">
        <v>234</v>
      </c>
      <c r="Y253" s="206" t="s">
        <v>234</v>
      </c>
      <c r="Z253" s="206" t="s">
        <v>234</v>
      </c>
      <c r="AA253" s="206" t="s">
        <v>234</v>
      </c>
      <c r="AB253" s="206" t="s">
        <v>234</v>
      </c>
      <c r="AC253" s="206" t="s">
        <v>234</v>
      </c>
      <c r="AD253" s="206" t="str">
        <f>AH253</f>
        <v>No*</v>
      </c>
      <c r="AE253" s="206" t="s">
        <v>234</v>
      </c>
      <c r="AF253" s="206" t="s">
        <v>234</v>
      </c>
      <c r="AG253" s="206" t="s">
        <v>234</v>
      </c>
      <c r="AH253" s="206" t="s">
        <v>234</v>
      </c>
      <c r="AI253" s="206" t="s">
        <v>234</v>
      </c>
      <c r="AJ253" s="206" t="s">
        <v>234</v>
      </c>
      <c r="AK253" s="206" t="s">
        <v>234</v>
      </c>
      <c r="AL253" s="206" t="s">
        <v>234</v>
      </c>
      <c r="AM253" s="177" t="s">
        <v>5</v>
      </c>
      <c r="AN253" s="206" t="s">
        <v>234</v>
      </c>
      <c r="AO253" s="206" t="s">
        <v>234</v>
      </c>
      <c r="AP253" s="206" t="s">
        <v>234</v>
      </c>
      <c r="AQ253" s="206" t="s">
        <v>234</v>
      </c>
      <c r="AR253" s="206" t="s">
        <v>234</v>
      </c>
      <c r="AS253" s="177" t="s">
        <v>5</v>
      </c>
      <c r="AT253" s="206" t="s">
        <v>234</v>
      </c>
      <c r="AU253" s="206" t="s">
        <v>234</v>
      </c>
      <c r="AV253" s="177" t="s">
        <v>5</v>
      </c>
      <c r="AW253" s="159" t="s">
        <v>5</v>
      </c>
      <c r="AX253" s="160" t="s">
        <v>5</v>
      </c>
      <c r="AY253" s="206" t="s">
        <v>234</v>
      </c>
      <c r="AZ253" s="206" t="s">
        <v>5</v>
      </c>
      <c r="BA253" s="206" t="s">
        <v>234</v>
      </c>
      <c r="BB253" s="159" t="s">
        <v>5</v>
      </c>
      <c r="BC253" s="206" t="s">
        <v>234</v>
      </c>
      <c r="BD253" s="177" t="s">
        <v>5</v>
      </c>
      <c r="BE253" s="206" t="s">
        <v>234</v>
      </c>
      <c r="BF253" s="177" t="s">
        <v>5</v>
      </c>
    </row>
    <row r="254" spans="1:58" ht="15.5" thickTop="1" thickBot="1" x14ac:dyDescent="0.4">
      <c r="A254" s="250"/>
      <c r="B254" s="49" t="s">
        <v>4</v>
      </c>
      <c r="C254" s="94" t="s">
        <v>171</v>
      </c>
      <c r="D254" s="177" t="s">
        <v>1</v>
      </c>
      <c r="E254" s="177" t="s">
        <v>1</v>
      </c>
      <c r="F254" s="177" t="s">
        <v>5</v>
      </c>
      <c r="G254" s="177" t="s">
        <v>5</v>
      </c>
      <c r="H254" s="159" t="s">
        <v>1</v>
      </c>
      <c r="I254" s="160" t="s">
        <v>5</v>
      </c>
      <c r="J254" s="177" t="s">
        <v>1</v>
      </c>
      <c r="K254" s="159" t="s">
        <v>5</v>
      </c>
      <c r="L254" s="160" t="s">
        <v>5</v>
      </c>
      <c r="M254" s="177" t="s">
        <v>5</v>
      </c>
      <c r="N254" s="159" t="s">
        <v>5</v>
      </c>
      <c r="O254" s="159" t="s">
        <v>5</v>
      </c>
      <c r="P254" s="159" t="s">
        <v>5</v>
      </c>
      <c r="Q254" s="159" t="s">
        <v>5</v>
      </c>
      <c r="R254" s="160" t="s">
        <v>5</v>
      </c>
      <c r="S254" s="159" t="s">
        <v>1</v>
      </c>
      <c r="T254" s="160" t="s">
        <v>5</v>
      </c>
      <c r="U254" s="177" t="s">
        <v>5</v>
      </c>
      <c r="V254" s="177" t="str">
        <f>IF(api_version=2,"Yes","No")</f>
        <v>Yes</v>
      </c>
      <c r="W254" s="177" t="s">
        <v>5</v>
      </c>
      <c r="X254" s="177" t="s">
        <v>5</v>
      </c>
      <c r="Y254" s="177" t="s">
        <v>5</v>
      </c>
      <c r="Z254" s="177" t="s">
        <v>5</v>
      </c>
      <c r="AA254" s="177" t="s">
        <v>5</v>
      </c>
      <c r="AB254" s="177" t="s">
        <v>5</v>
      </c>
      <c r="AC254" s="177" t="s">
        <v>5</v>
      </c>
      <c r="AD254" s="177" t="str">
        <f>AH254</f>
        <v>No</v>
      </c>
      <c r="AE254" s="177" t="s">
        <v>5</v>
      </c>
      <c r="AF254" s="177" t="s">
        <v>5</v>
      </c>
      <c r="AG254" s="177" t="s">
        <v>5</v>
      </c>
      <c r="AH254" s="177" t="s">
        <v>5</v>
      </c>
      <c r="AI254" s="177" t="s">
        <v>5</v>
      </c>
      <c r="AJ254" s="177" t="s">
        <v>5</v>
      </c>
      <c r="AK254" s="177" t="s">
        <v>5</v>
      </c>
      <c r="AL254" s="177" t="s">
        <v>5</v>
      </c>
      <c r="AM254" s="177" t="s">
        <v>5</v>
      </c>
      <c r="AN254" s="177" t="s">
        <v>1</v>
      </c>
      <c r="AO254" s="177" t="str">
        <f t="shared" ref="AO254:AO259" si="180">AH254</f>
        <v>No</v>
      </c>
      <c r="AP254" s="177"/>
      <c r="AQ254" s="177" t="s">
        <v>5</v>
      </c>
      <c r="AR254" s="177" t="s">
        <v>5</v>
      </c>
      <c r="AS254" s="177" t="s">
        <v>5</v>
      </c>
      <c r="AT254" s="177" t="s">
        <v>5</v>
      </c>
      <c r="AU254" s="177" t="s">
        <v>5</v>
      </c>
      <c r="AV254" s="177" t="s">
        <v>5</v>
      </c>
      <c r="AW254" s="159" t="s">
        <v>5</v>
      </c>
      <c r="AX254" s="160" t="s">
        <v>5</v>
      </c>
      <c r="AY254" s="177" t="s">
        <v>5</v>
      </c>
      <c r="AZ254" s="177" t="s">
        <v>1</v>
      </c>
      <c r="BA254" s="177" t="s">
        <v>5</v>
      </c>
      <c r="BB254" s="159" t="s">
        <v>5</v>
      </c>
      <c r="BC254" s="177" t="s">
        <v>5</v>
      </c>
      <c r="BD254" s="177" t="s">
        <v>5</v>
      </c>
      <c r="BE254" s="177" t="s">
        <v>5</v>
      </c>
      <c r="BF254" s="177" t="s">
        <v>5</v>
      </c>
    </row>
    <row r="255" spans="1:58" ht="15.5" thickTop="1" thickBot="1" x14ac:dyDescent="0.4">
      <c r="A255" s="250"/>
      <c r="B255" s="49" t="s">
        <v>3</v>
      </c>
      <c r="C255" s="94" t="s">
        <v>171</v>
      </c>
      <c r="D255" s="177" t="s">
        <v>1</v>
      </c>
      <c r="E255" s="177" t="s">
        <v>1</v>
      </c>
      <c r="F255" s="177" t="s">
        <v>5</v>
      </c>
      <c r="G255" s="177" t="s">
        <v>1</v>
      </c>
      <c r="H255" s="159" t="s">
        <v>1</v>
      </c>
      <c r="I255" s="160" t="s">
        <v>5</v>
      </c>
      <c r="J255" s="177" t="s">
        <v>1</v>
      </c>
      <c r="K255" s="159" t="s">
        <v>5</v>
      </c>
      <c r="L255" s="160" t="s">
        <v>5</v>
      </c>
      <c r="M255" s="177" t="s">
        <v>5</v>
      </c>
      <c r="N255" s="159" t="s">
        <v>5</v>
      </c>
      <c r="O255" s="159" t="s">
        <v>5</v>
      </c>
      <c r="P255" s="159" t="s">
        <v>5</v>
      </c>
      <c r="Q255" s="159" t="s">
        <v>5</v>
      </c>
      <c r="R255" s="160" t="s">
        <v>5</v>
      </c>
      <c r="S255" s="159" t="s">
        <v>1</v>
      </c>
      <c r="T255" s="160" t="s">
        <v>5</v>
      </c>
      <c r="U255" s="177" t="s">
        <v>1</v>
      </c>
      <c r="V255" s="177" t="str">
        <f>IF(api_version=2,"Yes","No")</f>
        <v>Yes</v>
      </c>
      <c r="W255" s="177" t="s">
        <v>5</v>
      </c>
      <c r="X255" s="177" t="s">
        <v>5</v>
      </c>
      <c r="Y255" s="177" t="s">
        <v>5</v>
      </c>
      <c r="Z255" s="177" t="s">
        <v>5</v>
      </c>
      <c r="AA255" s="177" t="s">
        <v>5</v>
      </c>
      <c r="AB255" s="177" t="s">
        <v>1</v>
      </c>
      <c r="AC255" s="177" t="s">
        <v>5</v>
      </c>
      <c r="AD255" s="177" t="str">
        <f>AH255</f>
        <v>No</v>
      </c>
      <c r="AE255" s="177" t="s">
        <v>1</v>
      </c>
      <c r="AF255" s="177" t="s">
        <v>1</v>
      </c>
      <c r="AG255" s="177" t="s">
        <v>5</v>
      </c>
      <c r="AH255" s="177" t="s">
        <v>5</v>
      </c>
      <c r="AI255" s="177" t="s">
        <v>5</v>
      </c>
      <c r="AJ255" s="177" t="s">
        <v>5</v>
      </c>
      <c r="AK255" s="177" t="s">
        <v>5</v>
      </c>
      <c r="AL255" s="177" t="s">
        <v>1</v>
      </c>
      <c r="AM255" s="177" t="s">
        <v>5</v>
      </c>
      <c r="AN255" s="177" t="s">
        <v>1</v>
      </c>
      <c r="AO255" s="177" t="str">
        <f t="shared" si="180"/>
        <v>No</v>
      </c>
      <c r="AP255" s="177"/>
      <c r="AQ255" s="177" t="s">
        <v>5</v>
      </c>
      <c r="AR255" s="177" t="s">
        <v>5</v>
      </c>
      <c r="AS255" s="177" t="s">
        <v>5</v>
      </c>
      <c r="AT255" s="177" t="s">
        <v>5</v>
      </c>
      <c r="AU255" s="177" t="s">
        <v>5</v>
      </c>
      <c r="AV255" s="177" t="s">
        <v>5</v>
      </c>
      <c r="AW255" s="159" t="s">
        <v>5</v>
      </c>
      <c r="AX255" s="160" t="s">
        <v>5</v>
      </c>
      <c r="AY255" s="177" t="s">
        <v>1</v>
      </c>
      <c r="AZ255" s="177" t="s">
        <v>1</v>
      </c>
      <c r="BA255" s="177" t="s">
        <v>1</v>
      </c>
      <c r="BB255" s="159" t="s">
        <v>5</v>
      </c>
      <c r="BC255" s="177" t="s">
        <v>5</v>
      </c>
      <c r="BD255" s="177" t="s">
        <v>5</v>
      </c>
      <c r="BE255" s="177" t="s">
        <v>5</v>
      </c>
      <c r="BF255" s="177" t="s">
        <v>5</v>
      </c>
    </row>
    <row r="256" spans="1:58" ht="15.5" thickTop="1" thickBot="1" x14ac:dyDescent="0.4">
      <c r="A256" s="250"/>
      <c r="B256" s="49" t="s">
        <v>166</v>
      </c>
      <c r="C256" s="94" t="s">
        <v>171</v>
      </c>
      <c r="D256" s="177" t="s">
        <v>5</v>
      </c>
      <c r="E256" s="177" t="s">
        <v>5</v>
      </c>
      <c r="F256" s="177" t="s">
        <v>5</v>
      </c>
      <c r="G256" s="177" t="s">
        <v>5</v>
      </c>
      <c r="H256" s="159" t="s">
        <v>5</v>
      </c>
      <c r="I256" s="160" t="s">
        <v>5</v>
      </c>
      <c r="J256" s="177" t="s">
        <v>5</v>
      </c>
      <c r="K256" s="159" t="s">
        <v>5</v>
      </c>
      <c r="L256" s="160" t="s">
        <v>5</v>
      </c>
      <c r="M256" s="177" t="s">
        <v>5</v>
      </c>
      <c r="N256" s="159" t="s">
        <v>5</v>
      </c>
      <c r="O256" s="159" t="s">
        <v>5</v>
      </c>
      <c r="P256" s="159" t="s">
        <v>5</v>
      </c>
      <c r="Q256" s="159" t="s">
        <v>5</v>
      </c>
      <c r="R256" s="160" t="s">
        <v>5</v>
      </c>
      <c r="S256" s="159" t="s">
        <v>5</v>
      </c>
      <c r="T256" s="160" t="s">
        <v>5</v>
      </c>
      <c r="U256" s="177" t="s">
        <v>5</v>
      </c>
      <c r="V256" s="177" t="s">
        <v>5</v>
      </c>
      <c r="W256" s="177" t="s">
        <v>5</v>
      </c>
      <c r="X256" s="177" t="s">
        <v>5</v>
      </c>
      <c r="Y256" s="177" t="s">
        <v>5</v>
      </c>
      <c r="Z256" s="177" t="s">
        <v>5</v>
      </c>
      <c r="AA256" s="177" t="s">
        <v>5</v>
      </c>
      <c r="AB256" s="177" t="s">
        <v>5</v>
      </c>
      <c r="AC256" s="177" t="s">
        <v>5</v>
      </c>
      <c r="AD256" s="177" t="str">
        <f t="shared" ref="AD256:AD259" si="181">AH256</f>
        <v>No</v>
      </c>
      <c r="AE256" s="177" t="s">
        <v>5</v>
      </c>
      <c r="AF256" s="177" t="s">
        <v>1</v>
      </c>
      <c r="AG256" s="177" t="s">
        <v>5</v>
      </c>
      <c r="AH256" s="177" t="s">
        <v>5</v>
      </c>
      <c r="AI256" s="177" t="s">
        <v>5</v>
      </c>
      <c r="AJ256" s="177" t="s">
        <v>5</v>
      </c>
      <c r="AK256" s="177" t="s">
        <v>5</v>
      </c>
      <c r="AL256" s="177" t="s">
        <v>5</v>
      </c>
      <c r="AM256" s="177" t="s">
        <v>5</v>
      </c>
      <c r="AN256" s="177" t="s">
        <v>5</v>
      </c>
      <c r="AO256" s="177" t="str">
        <f t="shared" si="180"/>
        <v>No</v>
      </c>
      <c r="AP256" s="177"/>
      <c r="AQ256" s="177" t="s">
        <v>5</v>
      </c>
      <c r="AR256" s="177" t="s">
        <v>5</v>
      </c>
      <c r="AS256" s="177" t="s">
        <v>5</v>
      </c>
      <c r="AT256" s="177" t="s">
        <v>5</v>
      </c>
      <c r="AU256" s="177" t="s">
        <v>5</v>
      </c>
      <c r="AV256" s="177" t="s">
        <v>5</v>
      </c>
      <c r="AW256" s="159" t="s">
        <v>5</v>
      </c>
      <c r="AX256" s="160" t="s">
        <v>5</v>
      </c>
      <c r="AY256" s="177" t="s">
        <v>5</v>
      </c>
      <c r="AZ256" s="177" t="s">
        <v>5</v>
      </c>
      <c r="BA256" s="177" t="s">
        <v>5</v>
      </c>
      <c r="BB256" s="159" t="s">
        <v>5</v>
      </c>
      <c r="BC256" s="177" t="s">
        <v>5</v>
      </c>
      <c r="BD256" s="177" t="s">
        <v>5</v>
      </c>
      <c r="BE256" s="177" t="s">
        <v>5</v>
      </c>
      <c r="BF256" s="177" t="s">
        <v>5</v>
      </c>
    </row>
    <row r="257" spans="1:58" ht="15.5" thickTop="1" thickBot="1" x14ac:dyDescent="0.4">
      <c r="A257" s="250"/>
      <c r="B257" s="49" t="s">
        <v>175</v>
      </c>
      <c r="C257" s="94" t="s">
        <v>171</v>
      </c>
      <c r="D257" s="177" t="s">
        <v>5</v>
      </c>
      <c r="E257" s="177" t="s">
        <v>1</v>
      </c>
      <c r="F257" s="177" t="s">
        <v>5</v>
      </c>
      <c r="G257" s="177" t="s">
        <v>5</v>
      </c>
      <c r="H257" s="159" t="s">
        <v>5</v>
      </c>
      <c r="I257" s="160" t="s">
        <v>5</v>
      </c>
      <c r="J257" s="177" t="s">
        <v>5</v>
      </c>
      <c r="K257" s="159" t="s">
        <v>5</v>
      </c>
      <c r="L257" s="160" t="s">
        <v>5</v>
      </c>
      <c r="M257" s="177" t="s">
        <v>5</v>
      </c>
      <c r="N257" s="159" t="s">
        <v>5</v>
      </c>
      <c r="O257" s="159" t="s">
        <v>5</v>
      </c>
      <c r="P257" s="159" t="s">
        <v>5</v>
      </c>
      <c r="Q257" s="159" t="s">
        <v>5</v>
      </c>
      <c r="R257" s="160" t="s">
        <v>5</v>
      </c>
      <c r="S257" s="159" t="s">
        <v>5</v>
      </c>
      <c r="T257" s="160" t="s">
        <v>5</v>
      </c>
      <c r="U257" s="177" t="s">
        <v>1</v>
      </c>
      <c r="V257" s="177" t="str">
        <f>IF(api_version=2,"Yes","No")</f>
        <v>Yes</v>
      </c>
      <c r="W257" s="177" t="s">
        <v>5</v>
      </c>
      <c r="X257" s="177" t="s">
        <v>5</v>
      </c>
      <c r="Y257" s="177" t="s">
        <v>5</v>
      </c>
      <c r="Z257" s="177" t="s">
        <v>5</v>
      </c>
      <c r="AA257" s="177" t="s">
        <v>5</v>
      </c>
      <c r="AB257" s="177" t="s">
        <v>5</v>
      </c>
      <c r="AC257" s="177" t="s">
        <v>5</v>
      </c>
      <c r="AD257" s="177" t="str">
        <f t="shared" si="181"/>
        <v>No</v>
      </c>
      <c r="AE257" s="177" t="s">
        <v>5</v>
      </c>
      <c r="AF257" s="177" t="s">
        <v>5</v>
      </c>
      <c r="AG257" s="177" t="s">
        <v>5</v>
      </c>
      <c r="AH257" s="177" t="s">
        <v>5</v>
      </c>
      <c r="AI257" s="177" t="s">
        <v>5</v>
      </c>
      <c r="AJ257" s="177" t="s">
        <v>5</v>
      </c>
      <c r="AK257" s="177" t="s">
        <v>5</v>
      </c>
      <c r="AL257" s="177" t="s">
        <v>1</v>
      </c>
      <c r="AM257" s="177" t="s">
        <v>5</v>
      </c>
      <c r="AN257" s="177" t="s">
        <v>1</v>
      </c>
      <c r="AO257" s="177" t="str">
        <f t="shared" si="180"/>
        <v>No</v>
      </c>
      <c r="AP257" s="177"/>
      <c r="AQ257" s="206" t="s">
        <v>234</v>
      </c>
      <c r="AR257" s="177" t="s">
        <v>1</v>
      </c>
      <c r="AS257" s="177" t="s">
        <v>5</v>
      </c>
      <c r="AT257" s="177" t="s">
        <v>5</v>
      </c>
      <c r="AU257" s="177" t="s">
        <v>1</v>
      </c>
      <c r="AV257" s="177" t="s">
        <v>5</v>
      </c>
      <c r="AW257" s="159" t="s">
        <v>5</v>
      </c>
      <c r="AX257" s="160" t="s">
        <v>5</v>
      </c>
      <c r="AY257" s="177" t="s">
        <v>5</v>
      </c>
      <c r="AZ257" s="177" t="s">
        <v>5</v>
      </c>
      <c r="BA257" s="177" t="s">
        <v>5</v>
      </c>
      <c r="BB257" s="159" t="s">
        <v>5</v>
      </c>
      <c r="BC257" s="177" t="s">
        <v>5</v>
      </c>
      <c r="BD257" s="177" t="s">
        <v>5</v>
      </c>
      <c r="BE257" s="177" t="s">
        <v>5</v>
      </c>
      <c r="BF257" s="177" t="s">
        <v>5</v>
      </c>
    </row>
    <row r="258" spans="1:58" ht="15.5" thickTop="1" thickBot="1" x14ac:dyDescent="0.4">
      <c r="A258" s="250"/>
      <c r="B258" s="49" t="s">
        <v>176</v>
      </c>
      <c r="C258" s="94" t="s">
        <v>171</v>
      </c>
      <c r="D258" s="177" t="s">
        <v>5</v>
      </c>
      <c r="E258" s="177" t="s">
        <v>1</v>
      </c>
      <c r="F258" s="177" t="s">
        <v>5</v>
      </c>
      <c r="G258" s="177" t="s">
        <v>5</v>
      </c>
      <c r="H258" s="159" t="s">
        <v>5</v>
      </c>
      <c r="I258" s="160" t="s">
        <v>5</v>
      </c>
      <c r="J258" s="177" t="s">
        <v>5</v>
      </c>
      <c r="K258" s="159" t="s">
        <v>5</v>
      </c>
      <c r="L258" s="160" t="s">
        <v>5</v>
      </c>
      <c r="M258" s="177" t="s">
        <v>5</v>
      </c>
      <c r="N258" s="159" t="s">
        <v>5</v>
      </c>
      <c r="O258" s="159" t="s">
        <v>5</v>
      </c>
      <c r="P258" s="159" t="s">
        <v>5</v>
      </c>
      <c r="Q258" s="159" t="s">
        <v>5</v>
      </c>
      <c r="R258" s="160" t="s">
        <v>5</v>
      </c>
      <c r="S258" s="159" t="s">
        <v>5</v>
      </c>
      <c r="T258" s="160" t="s">
        <v>5</v>
      </c>
      <c r="U258" s="177" t="s">
        <v>1</v>
      </c>
      <c r="V258" s="177" t="str">
        <f>IF(api_version=2,"Yes","No")</f>
        <v>Yes</v>
      </c>
      <c r="W258" s="177" t="s">
        <v>5</v>
      </c>
      <c r="X258" s="177" t="s">
        <v>5</v>
      </c>
      <c r="Y258" s="177" t="s">
        <v>5</v>
      </c>
      <c r="Z258" s="177" t="s">
        <v>5</v>
      </c>
      <c r="AA258" s="177" t="s">
        <v>5</v>
      </c>
      <c r="AB258" s="177" t="s">
        <v>5</v>
      </c>
      <c r="AC258" s="177" t="s">
        <v>5</v>
      </c>
      <c r="AD258" s="177" t="str">
        <f t="shared" si="181"/>
        <v>No</v>
      </c>
      <c r="AE258" s="177" t="s">
        <v>5</v>
      </c>
      <c r="AF258" s="177" t="s">
        <v>5</v>
      </c>
      <c r="AG258" s="177" t="s">
        <v>5</v>
      </c>
      <c r="AH258" s="177" t="s">
        <v>5</v>
      </c>
      <c r="AI258" s="177" t="s">
        <v>5</v>
      </c>
      <c r="AJ258" s="177" t="s">
        <v>5</v>
      </c>
      <c r="AK258" s="177" t="s">
        <v>5</v>
      </c>
      <c r="AL258" s="177" t="s">
        <v>1</v>
      </c>
      <c r="AM258" s="177" t="s">
        <v>5</v>
      </c>
      <c r="AN258" s="177" t="s">
        <v>1</v>
      </c>
      <c r="AO258" s="177" t="str">
        <f t="shared" si="180"/>
        <v>No</v>
      </c>
      <c r="AP258" s="177"/>
      <c r="AQ258" s="206" t="s">
        <v>5</v>
      </c>
      <c r="AR258" s="177" t="s">
        <v>5</v>
      </c>
      <c r="AS258" s="177" t="s">
        <v>5</v>
      </c>
      <c r="AT258" s="177" t="s">
        <v>5</v>
      </c>
      <c r="AU258" s="177" t="s">
        <v>5</v>
      </c>
      <c r="AV258" s="177" t="s">
        <v>5</v>
      </c>
      <c r="AW258" s="159" t="s">
        <v>5</v>
      </c>
      <c r="AX258" s="160" t="s">
        <v>5</v>
      </c>
      <c r="AY258" s="177" t="s">
        <v>5</v>
      </c>
      <c r="AZ258" s="177" t="s">
        <v>5</v>
      </c>
      <c r="BA258" s="177" t="s">
        <v>5</v>
      </c>
      <c r="BB258" s="159" t="s">
        <v>5</v>
      </c>
      <c r="BC258" s="177" t="s">
        <v>5</v>
      </c>
      <c r="BD258" s="177" t="s">
        <v>5</v>
      </c>
      <c r="BE258" s="177" t="s">
        <v>5</v>
      </c>
      <c r="BF258" s="177" t="s">
        <v>5</v>
      </c>
    </row>
    <row r="259" spans="1:58" ht="15.5" thickTop="1" thickBot="1" x14ac:dyDescent="0.4">
      <c r="A259" s="250"/>
      <c r="B259" s="49" t="s">
        <v>2</v>
      </c>
      <c r="D259" s="177" t="s">
        <v>1</v>
      </c>
      <c r="E259" s="177" t="s">
        <v>1</v>
      </c>
      <c r="F259" s="177" t="s">
        <v>5</v>
      </c>
      <c r="G259" s="177" t="s">
        <v>1</v>
      </c>
      <c r="H259" s="159" t="s">
        <v>1</v>
      </c>
      <c r="I259" s="160" t="s">
        <v>5</v>
      </c>
      <c r="J259" s="177" t="s">
        <v>1</v>
      </c>
      <c r="K259" s="159" t="s">
        <v>5</v>
      </c>
      <c r="L259" s="160" t="s">
        <v>5</v>
      </c>
      <c r="M259" s="177" t="s">
        <v>5</v>
      </c>
      <c r="N259" s="159" t="s">
        <v>1</v>
      </c>
      <c r="O259" s="159" t="s">
        <v>1</v>
      </c>
      <c r="P259" s="159" t="s">
        <v>1</v>
      </c>
      <c r="Q259" s="159" t="s">
        <v>1</v>
      </c>
      <c r="R259" s="160" t="s">
        <v>5</v>
      </c>
      <c r="S259" s="159" t="s">
        <v>1</v>
      </c>
      <c r="T259" s="160" t="s">
        <v>5</v>
      </c>
      <c r="U259" s="177" t="s">
        <v>1</v>
      </c>
      <c r="V259" s="177" t="str">
        <f>IF(api_version=2,"Yes","No")</f>
        <v>Yes</v>
      </c>
      <c r="W259" s="177" t="s">
        <v>5</v>
      </c>
      <c r="X259" s="177" t="s">
        <v>1</v>
      </c>
      <c r="Y259" s="177" t="s">
        <v>1</v>
      </c>
      <c r="Z259" s="177" t="s">
        <v>5</v>
      </c>
      <c r="AA259" s="177" t="s">
        <v>5</v>
      </c>
      <c r="AB259" s="177" t="s">
        <v>5</v>
      </c>
      <c r="AC259" s="177" t="s">
        <v>1</v>
      </c>
      <c r="AD259" s="177" t="str">
        <f t="shared" si="181"/>
        <v>Yes</v>
      </c>
      <c r="AE259" s="177" t="s">
        <v>5</v>
      </c>
      <c r="AF259" s="177" t="s">
        <v>5</v>
      </c>
      <c r="AG259" s="177" t="s">
        <v>1</v>
      </c>
      <c r="AH259" s="177" t="s">
        <v>1</v>
      </c>
      <c r="AI259" s="177" t="s">
        <v>1</v>
      </c>
      <c r="AJ259" s="177" t="s">
        <v>1</v>
      </c>
      <c r="AK259" s="177" t="str">
        <f t="shared" si="178"/>
        <v>Yes</v>
      </c>
      <c r="AL259" s="177" t="s">
        <v>1</v>
      </c>
      <c r="AM259" s="177" t="s">
        <v>5</v>
      </c>
      <c r="AN259" s="177" t="s">
        <v>1</v>
      </c>
      <c r="AO259" s="177" t="str">
        <f t="shared" si="180"/>
        <v>Yes</v>
      </c>
      <c r="AP259" s="177" t="s">
        <v>5</v>
      </c>
      <c r="AQ259" s="177" t="s">
        <v>303</v>
      </c>
      <c r="AR259" s="177" t="s">
        <v>5</v>
      </c>
      <c r="AS259" s="177" t="s">
        <v>5</v>
      </c>
      <c r="AT259" s="177" t="s">
        <v>1</v>
      </c>
      <c r="AU259" s="177" t="s">
        <v>5</v>
      </c>
      <c r="AV259" s="177" t="s">
        <v>5</v>
      </c>
      <c r="AW259" s="159" t="s">
        <v>5</v>
      </c>
      <c r="AX259" s="160" t="s">
        <v>5</v>
      </c>
      <c r="AY259" s="177" t="s">
        <v>5</v>
      </c>
      <c r="AZ259" s="177" t="s">
        <v>5</v>
      </c>
      <c r="BA259" s="177" t="s">
        <v>1</v>
      </c>
      <c r="BB259" s="159" t="s">
        <v>5</v>
      </c>
      <c r="BC259" s="177" t="s">
        <v>5</v>
      </c>
      <c r="BD259" s="177" t="s">
        <v>5</v>
      </c>
      <c r="BE259" s="177" t="s">
        <v>1</v>
      </c>
      <c r="BF259" s="177" t="s">
        <v>5</v>
      </c>
    </row>
    <row r="260" spans="1:58" ht="15.75" customHeight="1" thickTop="1" x14ac:dyDescent="0.35">
      <c r="A260" s="250"/>
      <c r="B260" s="12" t="s">
        <v>237</v>
      </c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98"/>
      <c r="R260" s="198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</row>
    <row r="261" spans="1:58" ht="18.75" customHeight="1" x14ac:dyDescent="0.35">
      <c r="A261" s="231"/>
      <c r="B261" s="51" t="s">
        <v>285</v>
      </c>
      <c r="D261" s="207" t="s">
        <v>1</v>
      </c>
      <c r="E261" s="207" t="s">
        <v>1</v>
      </c>
      <c r="F261" s="177" t="s">
        <v>5</v>
      </c>
      <c r="G261" s="207" t="s">
        <v>1</v>
      </c>
      <c r="H261" s="196" t="s">
        <v>1</v>
      </c>
      <c r="I261" s="197" t="s">
        <v>5</v>
      </c>
      <c r="J261" s="177" t="s">
        <v>5</v>
      </c>
      <c r="K261" s="196" t="s">
        <v>1</v>
      </c>
      <c r="L261" s="197" t="s">
        <v>5</v>
      </c>
      <c r="M261" s="207" t="s">
        <v>5</v>
      </c>
      <c r="N261" s="159" t="s">
        <v>5</v>
      </c>
      <c r="O261" s="161" t="s">
        <v>5</v>
      </c>
      <c r="P261" s="197" t="s">
        <v>5</v>
      </c>
      <c r="Q261" s="196" t="s">
        <v>1</v>
      </c>
      <c r="R261" s="197" t="s">
        <v>5</v>
      </c>
      <c r="S261" s="196" t="s">
        <v>1</v>
      </c>
      <c r="T261" s="197" t="s">
        <v>5</v>
      </c>
      <c r="U261" s="207" t="s">
        <v>5</v>
      </c>
      <c r="V261" s="207" t="s">
        <v>5</v>
      </c>
      <c r="W261" s="177" t="s">
        <v>5</v>
      </c>
      <c r="X261" s="177" t="s">
        <v>5</v>
      </c>
      <c r="Y261" s="177" t="s">
        <v>5</v>
      </c>
      <c r="Z261" s="177" t="s">
        <v>5</v>
      </c>
      <c r="AA261" s="177" t="s">
        <v>5</v>
      </c>
      <c r="AB261" s="177" t="s">
        <v>5</v>
      </c>
      <c r="AC261" s="207" t="s">
        <v>303</v>
      </c>
      <c r="AD261" s="177" t="str">
        <f>AH261</f>
        <v>No</v>
      </c>
      <c r="AE261" s="177" t="s">
        <v>5</v>
      </c>
      <c r="AF261" s="177" t="s">
        <v>5</v>
      </c>
      <c r="AG261" s="177" t="s">
        <v>5</v>
      </c>
      <c r="AH261" s="177" t="s">
        <v>5</v>
      </c>
      <c r="AI261" s="177" t="s">
        <v>5</v>
      </c>
      <c r="AJ261" s="177" t="s">
        <v>5</v>
      </c>
      <c r="AK261" s="177" t="s">
        <v>5</v>
      </c>
      <c r="AL261" s="177" t="s">
        <v>5</v>
      </c>
      <c r="AM261" s="177" t="s">
        <v>5</v>
      </c>
      <c r="AN261" s="177" t="s">
        <v>5</v>
      </c>
      <c r="AO261" s="177" t="s">
        <v>5</v>
      </c>
      <c r="AP261" s="177" t="s">
        <v>5</v>
      </c>
      <c r="AQ261" s="177" t="s">
        <v>5</v>
      </c>
      <c r="AR261" s="177" t="s">
        <v>5</v>
      </c>
      <c r="AS261" s="177" t="s">
        <v>5</v>
      </c>
      <c r="AT261" s="177" t="s">
        <v>5</v>
      </c>
      <c r="AU261" s="207" t="s">
        <v>5</v>
      </c>
      <c r="AV261" s="207" t="s">
        <v>1</v>
      </c>
      <c r="AW261" s="196" t="s">
        <v>5</v>
      </c>
      <c r="AX261" s="197" t="s">
        <v>5</v>
      </c>
      <c r="AY261" s="177" t="s">
        <v>5</v>
      </c>
      <c r="AZ261" s="207" t="s">
        <v>1</v>
      </c>
      <c r="BA261" s="207" t="s">
        <v>1</v>
      </c>
      <c r="BB261" s="177" t="s">
        <v>5</v>
      </c>
      <c r="BC261" s="177" t="s">
        <v>5</v>
      </c>
      <c r="BD261" s="177" t="s">
        <v>5</v>
      </c>
      <c r="BE261" s="177" t="s">
        <v>5</v>
      </c>
      <c r="BF261" s="177" t="s">
        <v>5</v>
      </c>
    </row>
    <row r="262" spans="1:58" ht="15.75" hidden="1" customHeight="1" x14ac:dyDescent="0.35">
      <c r="A262" s="231"/>
      <c r="B262" s="25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200"/>
      <c r="R262" s="200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</row>
    <row r="263" spans="1:58" ht="16.5" hidden="1" customHeight="1" x14ac:dyDescent="0.35">
      <c r="A263" s="231"/>
      <c r="B263" s="75" t="s">
        <v>149</v>
      </c>
      <c r="D263" s="177"/>
      <c r="E263" s="177" t="s">
        <v>1</v>
      </c>
      <c r="F263" s="177"/>
      <c r="G263" s="177"/>
      <c r="H263" s="159" t="s">
        <v>1</v>
      </c>
      <c r="I263" s="160"/>
      <c r="J263" s="177"/>
      <c r="K263" s="177" t="s">
        <v>1</v>
      </c>
      <c r="L263" s="177"/>
      <c r="M263" s="177"/>
      <c r="N263" s="159"/>
      <c r="O263" s="161"/>
      <c r="P263" s="161"/>
      <c r="Q263" s="159" t="s">
        <v>1</v>
      </c>
      <c r="R263" s="160" t="s">
        <v>5</v>
      </c>
      <c r="S263" s="159" t="s">
        <v>1</v>
      </c>
      <c r="T263" s="160" t="s">
        <v>5</v>
      </c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59"/>
      <c r="AX263" s="160"/>
      <c r="AY263" s="177"/>
      <c r="AZ263" s="177"/>
      <c r="BA263" s="177" t="s">
        <v>1</v>
      </c>
      <c r="BB263" s="159"/>
      <c r="BC263" s="177"/>
      <c r="BD263" s="177"/>
      <c r="BE263" s="177"/>
      <c r="BF263" s="177"/>
    </row>
    <row r="264" spans="1:58" ht="16.5" hidden="1" customHeight="1" x14ac:dyDescent="0.35">
      <c r="A264" s="231"/>
      <c r="B264" s="75" t="s">
        <v>2</v>
      </c>
      <c r="D264" s="177"/>
      <c r="E264" s="177" t="s">
        <v>1</v>
      </c>
      <c r="F264" s="177"/>
      <c r="G264" s="177"/>
      <c r="H264" s="159"/>
      <c r="I264" s="160"/>
      <c r="J264" s="177"/>
      <c r="K264" s="177" t="s">
        <v>1</v>
      </c>
      <c r="L264" s="177"/>
      <c r="M264" s="177"/>
      <c r="N264" s="159"/>
      <c r="O264" s="161"/>
      <c r="P264" s="161"/>
      <c r="Q264" s="159" t="s">
        <v>1</v>
      </c>
      <c r="R264" s="160" t="s">
        <v>5</v>
      </c>
      <c r="S264" s="159" t="s">
        <v>1</v>
      </c>
      <c r="T264" s="160" t="s">
        <v>5</v>
      </c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59"/>
      <c r="AX264" s="160"/>
      <c r="AY264" s="177"/>
      <c r="AZ264" s="177"/>
      <c r="BA264" s="177" t="s">
        <v>1</v>
      </c>
      <c r="BB264" s="159"/>
      <c r="BC264" s="177"/>
      <c r="BD264" s="177"/>
      <c r="BE264" s="177"/>
      <c r="BF264" s="177"/>
    </row>
    <row r="265" spans="1:58" ht="16.5" hidden="1" customHeight="1" x14ac:dyDescent="0.35">
      <c r="A265" s="231"/>
      <c r="B265" s="75" t="s">
        <v>127</v>
      </c>
      <c r="D265" s="177"/>
      <c r="E265" s="177" t="s">
        <v>1</v>
      </c>
      <c r="F265" s="177"/>
      <c r="G265" s="177"/>
      <c r="H265" s="159"/>
      <c r="I265" s="160"/>
      <c r="J265" s="177"/>
      <c r="K265" s="177" t="s">
        <v>1</v>
      </c>
      <c r="L265" s="177"/>
      <c r="M265" s="177"/>
      <c r="N265" s="159"/>
      <c r="O265" s="161"/>
      <c r="P265" s="161"/>
      <c r="Q265" s="159" t="s">
        <v>1</v>
      </c>
      <c r="R265" s="160" t="s">
        <v>5</v>
      </c>
      <c r="S265" s="159" t="s">
        <v>1</v>
      </c>
      <c r="T265" s="160" t="s">
        <v>5</v>
      </c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59"/>
      <c r="AX265" s="160"/>
      <c r="AY265" s="177"/>
      <c r="AZ265" s="177"/>
      <c r="BA265" s="177" t="s">
        <v>1</v>
      </c>
      <c r="BB265" s="177"/>
      <c r="BC265" s="177"/>
      <c r="BD265" s="177"/>
      <c r="BE265" s="177"/>
      <c r="BF265" s="177"/>
    </row>
    <row r="266" spans="1:58" ht="16.5" hidden="1" customHeight="1" x14ac:dyDescent="0.35">
      <c r="A266" s="231"/>
      <c r="B266" s="75" t="s">
        <v>286</v>
      </c>
      <c r="D266" s="177"/>
      <c r="E266" s="177" t="s">
        <v>5</v>
      </c>
      <c r="F266" s="177"/>
      <c r="G266" s="177"/>
      <c r="H266" s="159"/>
      <c r="I266" s="160"/>
      <c r="J266" s="177"/>
      <c r="K266" s="177" t="s">
        <v>1</v>
      </c>
      <c r="L266" s="177"/>
      <c r="M266" s="177"/>
      <c r="N266" s="159"/>
      <c r="O266" s="161"/>
      <c r="P266" s="161"/>
      <c r="Q266" s="159" t="s">
        <v>1</v>
      </c>
      <c r="R266" s="160" t="s">
        <v>5</v>
      </c>
      <c r="S266" s="159" t="s">
        <v>1</v>
      </c>
      <c r="T266" s="160" t="s">
        <v>5</v>
      </c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59"/>
      <c r="AX266" s="160"/>
      <c r="AY266" s="177"/>
      <c r="AZ266" s="177"/>
      <c r="BA266" s="177" t="s">
        <v>1</v>
      </c>
      <c r="BB266" s="177"/>
      <c r="BC266" s="177"/>
      <c r="BD266" s="177"/>
      <c r="BE266" s="177"/>
      <c r="BF266" s="177"/>
    </row>
    <row r="267" spans="1:58" ht="16.5" hidden="1" customHeight="1" x14ac:dyDescent="0.35">
      <c r="A267" s="231"/>
      <c r="B267" s="75" t="s">
        <v>287</v>
      </c>
      <c r="D267" s="177"/>
      <c r="E267" s="177" t="s">
        <v>1</v>
      </c>
      <c r="F267" s="177"/>
      <c r="G267" s="177"/>
      <c r="H267" s="159"/>
      <c r="I267" s="160"/>
      <c r="J267" s="177"/>
      <c r="K267" s="177" t="s">
        <v>1</v>
      </c>
      <c r="L267" s="177"/>
      <c r="M267" s="177"/>
      <c r="N267" s="159"/>
      <c r="O267" s="161"/>
      <c r="P267" s="161"/>
      <c r="Q267" s="159" t="s">
        <v>1</v>
      </c>
      <c r="R267" s="160" t="s">
        <v>5</v>
      </c>
      <c r="S267" s="159" t="s">
        <v>1</v>
      </c>
      <c r="T267" s="160" t="s">
        <v>5</v>
      </c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59"/>
      <c r="AX267" s="160"/>
      <c r="AY267" s="177"/>
      <c r="AZ267" s="177"/>
      <c r="BA267" s="177" t="s">
        <v>1</v>
      </c>
      <c r="BB267" s="177"/>
      <c r="BC267" s="177"/>
      <c r="BD267" s="177"/>
      <c r="BE267" s="177"/>
      <c r="BF267" s="177"/>
    </row>
    <row r="268" spans="1:58" ht="16.5" hidden="1" customHeight="1" x14ac:dyDescent="0.35">
      <c r="A268" s="231"/>
      <c r="B268" s="75" t="s">
        <v>288</v>
      </c>
      <c r="D268" s="177"/>
      <c r="E268" s="177" t="s">
        <v>5</v>
      </c>
      <c r="F268" s="177"/>
      <c r="G268" s="177"/>
      <c r="H268" s="159"/>
      <c r="I268" s="160"/>
      <c r="J268" s="177"/>
      <c r="K268" s="177" t="s">
        <v>1</v>
      </c>
      <c r="L268" s="177"/>
      <c r="M268" s="177"/>
      <c r="N268" s="159"/>
      <c r="O268" s="161"/>
      <c r="P268" s="161"/>
      <c r="Q268" s="159" t="s">
        <v>1</v>
      </c>
      <c r="R268" s="160" t="s">
        <v>5</v>
      </c>
      <c r="S268" s="159" t="s">
        <v>1</v>
      </c>
      <c r="T268" s="160" t="s">
        <v>5</v>
      </c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59"/>
      <c r="AX268" s="160"/>
      <c r="AY268" s="177"/>
      <c r="AZ268" s="177"/>
      <c r="BA268" s="177" t="s">
        <v>1</v>
      </c>
      <c r="BB268" s="177"/>
      <c r="BC268" s="177"/>
      <c r="BD268" s="177"/>
      <c r="BE268" s="177"/>
      <c r="BF268" s="177"/>
    </row>
    <row r="269" spans="1:58" ht="16.5" hidden="1" customHeight="1" x14ac:dyDescent="0.35">
      <c r="A269" s="231"/>
      <c r="B269" s="75" t="s">
        <v>289</v>
      </c>
      <c r="D269" s="177"/>
      <c r="E269" s="177" t="s">
        <v>1</v>
      </c>
      <c r="F269" s="177"/>
      <c r="G269" s="177"/>
      <c r="H269" s="159"/>
      <c r="I269" s="160"/>
      <c r="J269" s="177"/>
      <c r="K269" s="177" t="s">
        <v>1</v>
      </c>
      <c r="L269" s="177"/>
      <c r="M269" s="177"/>
      <c r="N269" s="159"/>
      <c r="O269" s="161"/>
      <c r="P269" s="161"/>
      <c r="Q269" s="159" t="s">
        <v>1</v>
      </c>
      <c r="R269" s="160" t="s">
        <v>5</v>
      </c>
      <c r="S269" s="159" t="s">
        <v>1</v>
      </c>
      <c r="T269" s="160" t="s">
        <v>5</v>
      </c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59"/>
      <c r="AX269" s="160"/>
      <c r="AY269" s="177"/>
      <c r="AZ269" s="177"/>
      <c r="BA269" s="177" t="s">
        <v>1</v>
      </c>
      <c r="BB269" s="177"/>
      <c r="BC269" s="177"/>
      <c r="BD269" s="177"/>
      <c r="BE269" s="177"/>
      <c r="BF269" s="177"/>
    </row>
    <row r="270" spans="1:58" ht="16.5" hidden="1" customHeight="1" x14ac:dyDescent="0.35">
      <c r="A270" s="231"/>
      <c r="B270" s="75" t="s">
        <v>290</v>
      </c>
      <c r="D270" s="177"/>
      <c r="E270" s="177" t="s">
        <v>1</v>
      </c>
      <c r="F270" s="177"/>
      <c r="G270" s="177"/>
      <c r="H270" s="159"/>
      <c r="I270" s="160"/>
      <c r="J270" s="177"/>
      <c r="K270" s="177" t="s">
        <v>1</v>
      </c>
      <c r="L270" s="177"/>
      <c r="M270" s="177"/>
      <c r="N270" s="159"/>
      <c r="O270" s="161"/>
      <c r="P270" s="161"/>
      <c r="Q270" s="159" t="s">
        <v>1</v>
      </c>
      <c r="R270" s="160" t="s">
        <v>5</v>
      </c>
      <c r="S270" s="159" t="s">
        <v>1</v>
      </c>
      <c r="T270" s="160" t="s">
        <v>5</v>
      </c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59"/>
      <c r="AX270" s="160"/>
      <c r="AY270" s="177"/>
      <c r="AZ270" s="177"/>
      <c r="BA270" s="177" t="s">
        <v>5</v>
      </c>
      <c r="BB270" s="177"/>
      <c r="BC270" s="177"/>
      <c r="BD270" s="177"/>
      <c r="BE270" s="177"/>
      <c r="BF270" s="177"/>
    </row>
    <row r="271" spans="1:58" ht="15.75" hidden="1" customHeight="1" x14ac:dyDescent="0.35">
      <c r="A271" s="231"/>
      <c r="B271" s="12" t="s">
        <v>237</v>
      </c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98"/>
      <c r="R271" s="198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</row>
    <row r="272" spans="1:58" ht="15.75" hidden="1" customHeight="1" x14ac:dyDescent="0.35">
      <c r="A272" s="231"/>
      <c r="B272" s="51" t="s">
        <v>292</v>
      </c>
      <c r="D272" s="207" t="s">
        <v>1</v>
      </c>
      <c r="E272" s="207" t="s">
        <v>1</v>
      </c>
      <c r="F272" s="207"/>
      <c r="G272" s="207"/>
      <c r="H272" s="196" t="s">
        <v>1</v>
      </c>
      <c r="I272" s="197" t="s">
        <v>5</v>
      </c>
      <c r="J272" s="207"/>
      <c r="K272" s="196" t="s">
        <v>1</v>
      </c>
      <c r="L272" s="197" t="s">
        <v>5</v>
      </c>
      <c r="M272" s="207"/>
      <c r="N272" s="196"/>
      <c r="O272" s="165"/>
      <c r="P272" s="165"/>
      <c r="Q272" s="178"/>
      <c r="R272" s="179"/>
      <c r="S272" s="196" t="s">
        <v>1</v>
      </c>
      <c r="T272" s="197" t="s">
        <v>5</v>
      </c>
      <c r="U272" s="207"/>
      <c r="V272" s="207"/>
      <c r="W272" s="20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07"/>
      <c r="AK272" s="207"/>
      <c r="AL272" s="207"/>
      <c r="AM272" s="207"/>
      <c r="AN272" s="207"/>
      <c r="AO272" s="207"/>
      <c r="AP272" s="207"/>
      <c r="AQ272" s="207"/>
      <c r="AR272" s="207"/>
      <c r="AS272" s="207" t="s">
        <v>5</v>
      </c>
      <c r="AT272" s="207"/>
      <c r="AU272" s="207"/>
      <c r="AV272" s="207"/>
      <c r="AW272" s="196"/>
      <c r="AX272" s="197"/>
      <c r="AY272" s="207"/>
      <c r="AZ272" s="207"/>
      <c r="BA272" s="207"/>
      <c r="BB272" s="207"/>
      <c r="BC272" s="207"/>
      <c r="BD272" s="207"/>
      <c r="BE272" s="207"/>
      <c r="BF272" s="207"/>
    </row>
    <row r="273" spans="1:58" ht="15.75" customHeight="1" x14ac:dyDescent="0.35">
      <c r="A273" s="231"/>
      <c r="B273" s="12" t="s">
        <v>237</v>
      </c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99"/>
      <c r="R273" s="199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</row>
    <row r="274" spans="1:58" ht="18.75" customHeight="1" x14ac:dyDescent="0.35">
      <c r="A274" s="250" t="s">
        <v>21</v>
      </c>
      <c r="B274" s="51" t="s">
        <v>21</v>
      </c>
      <c r="D274" s="167"/>
      <c r="E274" s="167"/>
      <c r="F274" s="167"/>
      <c r="G274" s="167"/>
      <c r="H274" s="167"/>
      <c r="I274" s="167"/>
      <c r="J274" s="167"/>
      <c r="K274" s="251"/>
      <c r="L274" s="251"/>
      <c r="M274" s="167"/>
      <c r="N274" s="167"/>
      <c r="O274" s="167"/>
      <c r="P274" s="167"/>
      <c r="Q274" s="251"/>
      <c r="R274" s="251"/>
      <c r="S274" s="251"/>
      <c r="T274" s="251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251"/>
      <c r="AX274" s="251"/>
      <c r="AY274" s="167"/>
      <c r="AZ274" s="167"/>
      <c r="BA274" s="167"/>
      <c r="BB274" s="251"/>
      <c r="BC274" s="167"/>
      <c r="BD274" s="167"/>
      <c r="BE274" s="167"/>
      <c r="BF274" s="167"/>
    </row>
    <row r="275" spans="1:58" ht="14.5" x14ac:dyDescent="0.35">
      <c r="A275" s="250"/>
      <c r="B275" s="25" t="s">
        <v>237</v>
      </c>
      <c r="D275" s="167"/>
      <c r="E275" s="167"/>
      <c r="F275" s="167"/>
      <c r="G275" s="167"/>
      <c r="H275" s="167"/>
      <c r="I275" s="167"/>
      <c r="J275" s="167"/>
      <c r="K275" s="251"/>
      <c r="L275" s="251"/>
      <c r="M275" s="167"/>
      <c r="N275" s="167"/>
      <c r="O275" s="167"/>
      <c r="P275" s="167"/>
      <c r="Q275" s="251"/>
      <c r="R275" s="251"/>
      <c r="S275" s="251"/>
      <c r="T275" s="251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251"/>
      <c r="AX275" s="251"/>
      <c r="AY275" s="167"/>
      <c r="AZ275" s="167"/>
      <c r="BA275" s="167"/>
      <c r="BB275" s="251"/>
      <c r="BC275" s="167"/>
      <c r="BD275" s="167"/>
      <c r="BE275" s="167"/>
      <c r="BF275" s="167"/>
    </row>
    <row r="276" spans="1:58" ht="15" thickBot="1" x14ac:dyDescent="0.4">
      <c r="A276" s="250"/>
      <c r="B276" s="58" t="s">
        <v>27</v>
      </c>
      <c r="D276" s="167"/>
      <c r="E276" s="167"/>
      <c r="F276" s="167"/>
      <c r="G276" s="167"/>
      <c r="H276" s="167"/>
      <c r="I276" s="167"/>
      <c r="J276" s="167"/>
      <c r="K276" s="252"/>
      <c r="L276" s="252"/>
      <c r="M276" s="167"/>
      <c r="N276" s="167"/>
      <c r="O276" s="167"/>
      <c r="P276" s="167"/>
      <c r="Q276" s="252"/>
      <c r="R276" s="252"/>
      <c r="S276" s="252"/>
      <c r="T276" s="252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252"/>
      <c r="AX276" s="252"/>
      <c r="AY276" s="167"/>
      <c r="AZ276" s="167"/>
      <c r="BA276" s="167"/>
      <c r="BB276" s="252"/>
      <c r="BC276" s="167"/>
      <c r="BD276" s="167"/>
      <c r="BE276" s="167"/>
      <c r="BF276" s="167"/>
    </row>
    <row r="277" spans="1:58" ht="15.5" thickTop="1" thickBot="1" x14ac:dyDescent="0.4">
      <c r="A277" s="250"/>
      <c r="B277" s="49" t="str">
        <f>IF(api_version=2,"Auditor Name","Advisor/Auditor Name")</f>
        <v>Auditor Name</v>
      </c>
      <c r="D277" s="177" t="s">
        <v>5</v>
      </c>
      <c r="E277" s="177" t="s">
        <v>1</v>
      </c>
      <c r="F277" s="177" t="s">
        <v>1</v>
      </c>
      <c r="G277" s="177" t="s">
        <v>1</v>
      </c>
      <c r="H277" s="159" t="s">
        <v>5</v>
      </c>
      <c r="I277" s="160" t="s">
        <v>5</v>
      </c>
      <c r="J277" s="177" t="s">
        <v>5</v>
      </c>
      <c r="K277" s="159" t="s">
        <v>1</v>
      </c>
      <c r="L277" s="160" t="s">
        <v>5</v>
      </c>
      <c r="M277" s="177" t="s">
        <v>1</v>
      </c>
      <c r="N277" s="159" t="s">
        <v>1</v>
      </c>
      <c r="O277" s="159" t="s">
        <v>1</v>
      </c>
      <c r="P277" s="159" t="s">
        <v>1</v>
      </c>
      <c r="Q277" s="159" t="s">
        <v>1</v>
      </c>
      <c r="R277" s="160" t="s">
        <v>5</v>
      </c>
      <c r="S277" s="159" t="s">
        <v>1</v>
      </c>
      <c r="T277" s="160" t="s">
        <v>5</v>
      </c>
      <c r="U277" s="177" t="s">
        <v>5</v>
      </c>
      <c r="V277" s="177" t="s">
        <v>1</v>
      </c>
      <c r="W277" s="177" t="s">
        <v>1</v>
      </c>
      <c r="X277" s="177" t="s">
        <v>1</v>
      </c>
      <c r="Y277" s="177" t="s">
        <v>5</v>
      </c>
      <c r="Z277" s="177" t="s">
        <v>1</v>
      </c>
      <c r="AA277" s="177" t="s">
        <v>1</v>
      </c>
      <c r="AB277" s="177" t="s">
        <v>1</v>
      </c>
      <c r="AC277" s="177" t="s">
        <v>1</v>
      </c>
      <c r="AD277" s="177" t="str">
        <f>AH277</f>
        <v>Yes</v>
      </c>
      <c r="AE277" s="177" t="s">
        <v>5</v>
      </c>
      <c r="AF277" s="177" t="s">
        <v>5</v>
      </c>
      <c r="AG277" s="177" t="s">
        <v>5</v>
      </c>
      <c r="AH277" s="177" t="s">
        <v>1</v>
      </c>
      <c r="AI277" s="177" t="s">
        <v>1</v>
      </c>
      <c r="AJ277" s="177" t="s">
        <v>1</v>
      </c>
      <c r="AK277" s="177" t="str">
        <f>AJ277</f>
        <v>Yes</v>
      </c>
      <c r="AL277" s="177" t="s">
        <v>1</v>
      </c>
      <c r="AM277" s="177" t="s">
        <v>5</v>
      </c>
      <c r="AN277" s="177" t="s">
        <v>5</v>
      </c>
      <c r="AO277" s="177" t="str">
        <f>AH277</f>
        <v>Yes</v>
      </c>
      <c r="AP277" s="177" t="s">
        <v>5</v>
      </c>
      <c r="AQ277" s="177" t="s">
        <v>1</v>
      </c>
      <c r="AR277" s="177" t="s">
        <v>5</v>
      </c>
      <c r="AS277" s="177" t="s">
        <v>1</v>
      </c>
      <c r="AT277" s="177" t="s">
        <v>5</v>
      </c>
      <c r="AU277" s="177" t="s">
        <v>1</v>
      </c>
      <c r="AV277" s="177" t="s">
        <v>1</v>
      </c>
      <c r="AW277" s="159" t="s">
        <v>1</v>
      </c>
      <c r="AX277" s="160" t="s">
        <v>5</v>
      </c>
      <c r="AY277" s="177" t="s">
        <v>5</v>
      </c>
      <c r="AZ277" s="177" t="s">
        <v>5</v>
      </c>
      <c r="BA277" s="177" t="s">
        <v>5</v>
      </c>
      <c r="BB277" s="159" t="s">
        <v>5</v>
      </c>
      <c r="BC277" s="177" t="s">
        <v>1</v>
      </c>
      <c r="BD277" s="177" t="s">
        <v>5</v>
      </c>
      <c r="BE277" s="177" t="s">
        <v>1</v>
      </c>
      <c r="BF277" s="177" t="s">
        <v>5</v>
      </c>
    </row>
    <row r="278" spans="1:58" ht="15.5" thickTop="1" thickBot="1" x14ac:dyDescent="0.4">
      <c r="A278" s="250"/>
      <c r="B278" s="49" t="str">
        <f>IF(api_version=2,"Accountant Name","-")</f>
        <v>Accountant Name</v>
      </c>
      <c r="C278" s="94" t="s">
        <v>296</v>
      </c>
      <c r="D278" s="177" t="str">
        <f t="shared" ref="D278:R278" si="182">IF(api_ver=2,"No","No")</f>
        <v>No</v>
      </c>
      <c r="E278" s="177" t="str">
        <f t="shared" si="182"/>
        <v>No</v>
      </c>
      <c r="F278" s="177" t="str">
        <f t="shared" si="182"/>
        <v>No</v>
      </c>
      <c r="G278" s="177" t="str">
        <f t="shared" si="182"/>
        <v>No</v>
      </c>
      <c r="H278" s="159" t="str">
        <f t="shared" si="182"/>
        <v>No</v>
      </c>
      <c r="I278" s="160" t="str">
        <f t="shared" si="182"/>
        <v>No</v>
      </c>
      <c r="J278" s="177" t="str">
        <f t="shared" si="182"/>
        <v>No</v>
      </c>
      <c r="K278" s="159" t="str">
        <f>IF(api_ver=2,"Yes","No")</f>
        <v>Yes</v>
      </c>
      <c r="L278" s="160" t="s">
        <v>5</v>
      </c>
      <c r="M278" s="177" t="str">
        <f t="shared" si="182"/>
        <v>No</v>
      </c>
      <c r="N278" s="159" t="str">
        <f t="shared" si="182"/>
        <v>No</v>
      </c>
      <c r="O278" s="159" t="str">
        <f t="shared" si="182"/>
        <v>No</v>
      </c>
      <c r="P278" s="159" t="str">
        <f t="shared" si="182"/>
        <v>No</v>
      </c>
      <c r="Q278" s="159" t="str">
        <f t="shared" si="182"/>
        <v>No</v>
      </c>
      <c r="R278" s="160" t="str">
        <f t="shared" si="182"/>
        <v>No</v>
      </c>
      <c r="S278" s="159" t="str">
        <f>IF(api_ver=2,"Yes","No")</f>
        <v>Yes</v>
      </c>
      <c r="T278" s="160" t="str">
        <f t="shared" ref="T278:BF278" si="183">IF(api_ver=2,"No","No")</f>
        <v>No</v>
      </c>
      <c r="U278" s="177" t="str">
        <f t="shared" si="183"/>
        <v>No</v>
      </c>
      <c r="V278" s="177" t="s">
        <v>5</v>
      </c>
      <c r="W278" s="177" t="str">
        <f t="shared" si="183"/>
        <v>No</v>
      </c>
      <c r="X278" s="177" t="str">
        <f t="shared" si="183"/>
        <v>No</v>
      </c>
      <c r="Y278" s="177" t="str">
        <f t="shared" si="183"/>
        <v>No</v>
      </c>
      <c r="Z278" s="177" t="str">
        <f t="shared" si="183"/>
        <v>No</v>
      </c>
      <c r="AA278" s="177" t="str">
        <f t="shared" si="183"/>
        <v>No</v>
      </c>
      <c r="AB278" s="177" t="str">
        <f t="shared" si="183"/>
        <v>No</v>
      </c>
      <c r="AC278" s="177" t="str">
        <f t="shared" si="183"/>
        <v>No</v>
      </c>
      <c r="AD278" s="177" t="str">
        <f t="shared" ref="AD278:AD286" si="184">AH278</f>
        <v>No</v>
      </c>
      <c r="AE278" s="177" t="str">
        <f t="shared" si="183"/>
        <v>No</v>
      </c>
      <c r="AF278" s="177" t="str">
        <f t="shared" si="183"/>
        <v>No</v>
      </c>
      <c r="AG278" s="177" t="str">
        <f t="shared" si="183"/>
        <v>No</v>
      </c>
      <c r="AH278" s="177" t="str">
        <f t="shared" si="183"/>
        <v>No</v>
      </c>
      <c r="AI278" s="177" t="str">
        <f t="shared" si="183"/>
        <v>No</v>
      </c>
      <c r="AJ278" s="177" t="str">
        <f t="shared" si="183"/>
        <v>No</v>
      </c>
      <c r="AK278" s="177" t="str">
        <f>AJ278</f>
        <v>No</v>
      </c>
      <c r="AL278" s="177" t="str">
        <f t="shared" si="183"/>
        <v>No</v>
      </c>
      <c r="AM278" s="177" t="str">
        <f t="shared" si="183"/>
        <v>No</v>
      </c>
      <c r="AN278" s="177" t="str">
        <f t="shared" si="183"/>
        <v>No</v>
      </c>
      <c r="AO278" s="177" t="str">
        <f t="shared" si="183"/>
        <v>No</v>
      </c>
      <c r="AP278" s="177" t="str">
        <f t="shared" si="183"/>
        <v>No</v>
      </c>
      <c r="AQ278" s="177" t="s">
        <v>5</v>
      </c>
      <c r="AR278" s="177" t="str">
        <f t="shared" si="183"/>
        <v>No</v>
      </c>
      <c r="AS278" s="177" t="str">
        <f t="shared" si="183"/>
        <v>No</v>
      </c>
      <c r="AT278" s="177" t="str">
        <f t="shared" si="183"/>
        <v>No</v>
      </c>
      <c r="AU278" s="177" t="str">
        <f t="shared" si="183"/>
        <v>No</v>
      </c>
      <c r="AV278" s="177" t="str">
        <f t="shared" si="183"/>
        <v>No</v>
      </c>
      <c r="AW278" s="159" t="str">
        <f t="shared" si="183"/>
        <v>No</v>
      </c>
      <c r="AX278" s="160" t="str">
        <f t="shared" si="183"/>
        <v>No</v>
      </c>
      <c r="AY278" s="177" t="str">
        <f t="shared" si="183"/>
        <v>No</v>
      </c>
      <c r="AZ278" s="177" t="str">
        <f t="shared" si="183"/>
        <v>No</v>
      </c>
      <c r="BA278" s="177" t="str">
        <f t="shared" si="183"/>
        <v>No</v>
      </c>
      <c r="BB278" s="177" t="str">
        <f t="shared" si="183"/>
        <v>No</v>
      </c>
      <c r="BC278" s="177" t="str">
        <f t="shared" si="183"/>
        <v>No</v>
      </c>
      <c r="BD278" s="177" t="str">
        <f t="shared" si="183"/>
        <v>No</v>
      </c>
      <c r="BE278" s="177" t="str">
        <f t="shared" si="183"/>
        <v>No</v>
      </c>
      <c r="BF278" s="177" t="str">
        <f t="shared" si="183"/>
        <v>No</v>
      </c>
    </row>
    <row r="279" spans="1:58" ht="15.5" thickTop="1" thickBot="1" x14ac:dyDescent="0.4">
      <c r="A279" s="250"/>
      <c r="B279" s="49" t="s">
        <v>28</v>
      </c>
      <c r="D279" s="177" t="s">
        <v>5</v>
      </c>
      <c r="E279" s="177" t="s">
        <v>5</v>
      </c>
      <c r="F279" s="177" t="s">
        <v>5</v>
      </c>
      <c r="G279" s="177" t="s">
        <v>5</v>
      </c>
      <c r="H279" s="159" t="s">
        <v>5</v>
      </c>
      <c r="I279" s="160" t="s">
        <v>5</v>
      </c>
      <c r="J279" s="177" t="s">
        <v>5</v>
      </c>
      <c r="K279" s="159" t="s">
        <v>5</v>
      </c>
      <c r="L279" s="160" t="s">
        <v>5</v>
      </c>
      <c r="M279" s="177" t="s">
        <v>5</v>
      </c>
      <c r="N279" s="159" t="s">
        <v>5</v>
      </c>
      <c r="O279" s="159" t="s">
        <v>5</v>
      </c>
      <c r="P279" s="159" t="s">
        <v>5</v>
      </c>
      <c r="Q279" s="159" t="s">
        <v>5</v>
      </c>
      <c r="R279" s="160" t="s">
        <v>5</v>
      </c>
      <c r="S279" s="159" t="s">
        <v>5</v>
      </c>
      <c r="T279" s="160" t="s">
        <v>5</v>
      </c>
      <c r="U279" s="177" t="s">
        <v>5</v>
      </c>
      <c r="V279" s="177" t="s">
        <v>5</v>
      </c>
      <c r="W279" s="177" t="s">
        <v>5</v>
      </c>
      <c r="X279" s="177" t="s">
        <v>5</v>
      </c>
      <c r="Y279" s="177" t="s">
        <v>5</v>
      </c>
      <c r="Z279" s="177" t="s">
        <v>5</v>
      </c>
      <c r="AA279" s="177" t="s">
        <v>5</v>
      </c>
      <c r="AB279" s="177" t="s">
        <v>5</v>
      </c>
      <c r="AC279" s="177" t="s">
        <v>5</v>
      </c>
      <c r="AD279" s="239" t="str">
        <f t="shared" si="184"/>
        <v>No</v>
      </c>
      <c r="AE279" s="177" t="s">
        <v>5</v>
      </c>
      <c r="AF279" s="177" t="s">
        <v>5</v>
      </c>
      <c r="AG279" s="177" t="s">
        <v>5</v>
      </c>
      <c r="AH279" s="177" t="s">
        <v>5</v>
      </c>
      <c r="AI279" s="177" t="s">
        <v>5</v>
      </c>
      <c r="AJ279" s="177" t="s">
        <v>5</v>
      </c>
      <c r="AK279" s="177" t="str">
        <f>AJ279</f>
        <v>No</v>
      </c>
      <c r="AL279" s="177" t="s">
        <v>1</v>
      </c>
      <c r="AM279" s="177" t="s">
        <v>5</v>
      </c>
      <c r="AN279" s="177" t="s">
        <v>5</v>
      </c>
      <c r="AO279" s="177" t="str">
        <f>AH279</f>
        <v>No</v>
      </c>
      <c r="AP279" s="177" t="s">
        <v>5</v>
      </c>
      <c r="AQ279" s="177" t="s">
        <v>5</v>
      </c>
      <c r="AR279" s="177" t="s">
        <v>5</v>
      </c>
      <c r="AS279" s="177" t="s">
        <v>5</v>
      </c>
      <c r="AT279" s="177" t="s">
        <v>5</v>
      </c>
      <c r="AU279" s="177" t="s">
        <v>5</v>
      </c>
      <c r="AV279" s="177" t="s">
        <v>1</v>
      </c>
      <c r="AW279" s="159" t="s">
        <v>5</v>
      </c>
      <c r="AX279" s="160" t="s">
        <v>5</v>
      </c>
      <c r="AY279" s="177" t="s">
        <v>5</v>
      </c>
      <c r="AZ279" s="177" t="s">
        <v>5</v>
      </c>
      <c r="BA279" s="177" t="s">
        <v>5</v>
      </c>
      <c r="BB279" s="159" t="s">
        <v>5</v>
      </c>
      <c r="BC279" s="177" t="s">
        <v>5</v>
      </c>
      <c r="BD279" s="177" t="s">
        <v>5</v>
      </c>
      <c r="BE279" s="177" t="s">
        <v>5</v>
      </c>
      <c r="BF279" s="177" t="s">
        <v>5</v>
      </c>
    </row>
    <row r="280" spans="1:58" ht="15" thickTop="1" x14ac:dyDescent="0.35">
      <c r="A280" s="250"/>
      <c r="B280" s="2" t="s">
        <v>237</v>
      </c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8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</row>
    <row r="281" spans="1:58" ht="15" thickBot="1" x14ac:dyDescent="0.4">
      <c r="A281" s="250"/>
      <c r="B281" s="61" t="s">
        <v>25</v>
      </c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72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</row>
    <row r="282" spans="1:58" ht="15.5" thickTop="1" thickBot="1" x14ac:dyDescent="0.4">
      <c r="A282" s="250"/>
      <c r="B282" s="49" t="s">
        <v>11</v>
      </c>
      <c r="D282" s="177" t="s">
        <v>5</v>
      </c>
      <c r="E282" s="177" t="s">
        <v>5</v>
      </c>
      <c r="F282" s="177" t="s">
        <v>1</v>
      </c>
      <c r="G282" s="177" t="s">
        <v>5</v>
      </c>
      <c r="H282" s="159" t="s">
        <v>1</v>
      </c>
      <c r="I282" s="160" t="s">
        <v>5</v>
      </c>
      <c r="J282" s="177" t="s">
        <v>5</v>
      </c>
      <c r="K282" s="159" t="s">
        <v>1</v>
      </c>
      <c r="L282" s="160" t="s">
        <v>5</v>
      </c>
      <c r="M282" s="177" t="s">
        <v>5</v>
      </c>
      <c r="N282" s="159" t="s">
        <v>5</v>
      </c>
      <c r="O282" s="159" t="s">
        <v>5</v>
      </c>
      <c r="P282" s="159" t="s">
        <v>5</v>
      </c>
      <c r="Q282" s="159" t="s">
        <v>5</v>
      </c>
      <c r="R282" s="160" t="s">
        <v>5</v>
      </c>
      <c r="S282" s="159" t="s">
        <v>1</v>
      </c>
      <c r="T282" s="160" t="s">
        <v>5</v>
      </c>
      <c r="U282" s="177" t="s">
        <v>1</v>
      </c>
      <c r="V282" s="177" t="s">
        <v>5</v>
      </c>
      <c r="W282" s="177" t="s">
        <v>5</v>
      </c>
      <c r="X282" s="177" t="s">
        <v>1</v>
      </c>
      <c r="Y282" s="177" t="s">
        <v>5</v>
      </c>
      <c r="Z282" s="177" t="s">
        <v>5</v>
      </c>
      <c r="AA282" s="177" t="s">
        <v>5</v>
      </c>
      <c r="AB282" s="177" t="s">
        <v>5</v>
      </c>
      <c r="AC282" s="177" t="s">
        <v>1</v>
      </c>
      <c r="AD282" s="240" t="str">
        <f t="shared" si="184"/>
        <v>Yes</v>
      </c>
      <c r="AE282" s="177" t="s">
        <v>1</v>
      </c>
      <c r="AF282" s="177" t="s">
        <v>1</v>
      </c>
      <c r="AG282" s="177" t="s">
        <v>1</v>
      </c>
      <c r="AH282" s="177" t="s">
        <v>1</v>
      </c>
      <c r="AI282" s="177" t="s">
        <v>1</v>
      </c>
      <c r="AJ282" s="177" t="s">
        <v>1</v>
      </c>
      <c r="AK282" s="177" t="str">
        <f>AJ282</f>
        <v>Yes</v>
      </c>
      <c r="AL282" s="177" t="s">
        <v>1</v>
      </c>
      <c r="AM282" s="177" t="s">
        <v>1</v>
      </c>
      <c r="AN282" s="177" t="s">
        <v>1</v>
      </c>
      <c r="AO282" s="177" t="str">
        <f>AH282</f>
        <v>Yes</v>
      </c>
      <c r="AP282" s="177" t="s">
        <v>1</v>
      </c>
      <c r="AQ282" s="177" t="s">
        <v>1</v>
      </c>
      <c r="AR282" s="177" t="s">
        <v>1</v>
      </c>
      <c r="AS282" s="177" t="s">
        <v>5</v>
      </c>
      <c r="AT282" s="177" t="s">
        <v>1</v>
      </c>
      <c r="AU282" s="177" t="s">
        <v>1</v>
      </c>
      <c r="AV282" s="177" t="s">
        <v>1</v>
      </c>
      <c r="AW282" s="159" t="s">
        <v>5</v>
      </c>
      <c r="AX282" s="160" t="s">
        <v>5</v>
      </c>
      <c r="AY282" s="177" t="s">
        <v>5</v>
      </c>
      <c r="AZ282" s="177" t="s">
        <v>1</v>
      </c>
      <c r="BA282" s="177" t="s">
        <v>5</v>
      </c>
      <c r="BB282" s="159" t="s">
        <v>1</v>
      </c>
      <c r="BC282" s="177" t="s">
        <v>5</v>
      </c>
      <c r="BD282" s="177" t="s">
        <v>1</v>
      </c>
      <c r="BE282" s="177" t="s">
        <v>5</v>
      </c>
      <c r="BF282" s="177" t="s">
        <v>5</v>
      </c>
    </row>
    <row r="283" spans="1:58" ht="15.5" thickTop="1" thickBot="1" x14ac:dyDescent="0.4">
      <c r="A283" s="250"/>
      <c r="B283" s="49" t="s">
        <v>177</v>
      </c>
      <c r="D283" s="177" t="s">
        <v>5</v>
      </c>
      <c r="E283" s="177" t="s">
        <v>5</v>
      </c>
      <c r="F283" s="177" t="s">
        <v>5</v>
      </c>
      <c r="G283" s="177" t="s">
        <v>5</v>
      </c>
      <c r="H283" s="159" t="s">
        <v>1</v>
      </c>
      <c r="I283" s="160" t="s">
        <v>5</v>
      </c>
      <c r="J283" s="177" t="s">
        <v>5</v>
      </c>
      <c r="K283" s="159" t="s">
        <v>5</v>
      </c>
      <c r="L283" s="160" t="s">
        <v>5</v>
      </c>
      <c r="M283" s="177" t="s">
        <v>5</v>
      </c>
      <c r="N283" s="159" t="s">
        <v>5</v>
      </c>
      <c r="O283" s="159" t="s">
        <v>5</v>
      </c>
      <c r="P283" s="159" t="s">
        <v>5</v>
      </c>
      <c r="Q283" s="159" t="s">
        <v>5</v>
      </c>
      <c r="R283" s="160" t="s">
        <v>5</v>
      </c>
      <c r="S283" s="159" t="s">
        <v>5</v>
      </c>
      <c r="T283" s="160" t="s">
        <v>5</v>
      </c>
      <c r="U283" s="177" t="s">
        <v>1</v>
      </c>
      <c r="V283" s="177" t="s">
        <v>5</v>
      </c>
      <c r="W283" s="177" t="s">
        <v>5</v>
      </c>
      <c r="X283" s="177" t="s">
        <v>1</v>
      </c>
      <c r="Y283" s="177" t="s">
        <v>5</v>
      </c>
      <c r="Z283" s="177" t="s">
        <v>5</v>
      </c>
      <c r="AA283" s="177" t="s">
        <v>5</v>
      </c>
      <c r="AB283" s="177" t="s">
        <v>5</v>
      </c>
      <c r="AC283" s="177" t="s">
        <v>5</v>
      </c>
      <c r="AD283" s="177" t="str">
        <f t="shared" si="184"/>
        <v>Yes</v>
      </c>
      <c r="AE283" s="177" t="s">
        <v>5</v>
      </c>
      <c r="AF283" s="177" t="s">
        <v>1</v>
      </c>
      <c r="AG283" s="177" t="s">
        <v>1</v>
      </c>
      <c r="AH283" s="177" t="s">
        <v>1</v>
      </c>
      <c r="AI283" s="177" t="s">
        <v>1</v>
      </c>
      <c r="AJ283" s="177" t="s">
        <v>1</v>
      </c>
      <c r="AK283" s="177" t="str">
        <f>AJ283</f>
        <v>Yes</v>
      </c>
      <c r="AL283" s="177" t="s">
        <v>5</v>
      </c>
      <c r="AM283" s="177" t="s">
        <v>5</v>
      </c>
      <c r="AN283" s="177" t="s">
        <v>1</v>
      </c>
      <c r="AO283" s="177" t="str">
        <f>AH283</f>
        <v>Yes</v>
      </c>
      <c r="AP283" s="177" t="s">
        <v>5</v>
      </c>
      <c r="AQ283" s="177" t="s">
        <v>5</v>
      </c>
      <c r="AR283" s="177" t="s">
        <v>5</v>
      </c>
      <c r="AS283" s="177" t="s">
        <v>5</v>
      </c>
      <c r="AT283" s="177" t="s">
        <v>5</v>
      </c>
      <c r="AU283" s="177" t="s">
        <v>1</v>
      </c>
      <c r="AV283" s="177" t="s">
        <v>5</v>
      </c>
      <c r="AW283" s="159" t="s">
        <v>5</v>
      </c>
      <c r="AX283" s="160" t="s">
        <v>5</v>
      </c>
      <c r="AY283" s="177" t="s">
        <v>5</v>
      </c>
      <c r="AZ283" s="177" t="s">
        <v>1</v>
      </c>
      <c r="BA283" s="177" t="s">
        <v>5</v>
      </c>
      <c r="BB283" s="159" t="s">
        <v>1</v>
      </c>
      <c r="BC283" s="177" t="s">
        <v>5</v>
      </c>
      <c r="BD283" s="177" t="s">
        <v>1</v>
      </c>
      <c r="BE283" s="177" t="s">
        <v>5</v>
      </c>
      <c r="BF283" s="177" t="s">
        <v>5</v>
      </c>
    </row>
    <row r="284" spans="1:58" ht="15.5" thickTop="1" thickBot="1" x14ac:dyDescent="0.4">
      <c r="A284" s="250"/>
      <c r="B284" s="49" t="s">
        <v>178</v>
      </c>
      <c r="C284" s="94" t="s">
        <v>171</v>
      </c>
      <c r="D284" s="177" t="s">
        <v>5</v>
      </c>
      <c r="E284" s="177" t="s">
        <v>5</v>
      </c>
      <c r="F284" s="177" t="s">
        <v>5</v>
      </c>
      <c r="G284" s="177" t="s">
        <v>5</v>
      </c>
      <c r="H284" s="159" t="s">
        <v>1</v>
      </c>
      <c r="I284" s="160" t="s">
        <v>5</v>
      </c>
      <c r="J284" s="177" t="s">
        <v>5</v>
      </c>
      <c r="K284" s="159" t="s">
        <v>5</v>
      </c>
      <c r="L284" s="160" t="s">
        <v>5</v>
      </c>
      <c r="M284" s="177" t="s">
        <v>5</v>
      </c>
      <c r="N284" s="159" t="s">
        <v>5</v>
      </c>
      <c r="O284" s="159" t="s">
        <v>5</v>
      </c>
      <c r="P284" s="159" t="s">
        <v>5</v>
      </c>
      <c r="Q284" s="159" t="s">
        <v>5</v>
      </c>
      <c r="R284" s="160" t="s">
        <v>5</v>
      </c>
      <c r="S284" s="159" t="s">
        <v>5</v>
      </c>
      <c r="T284" s="160" t="s">
        <v>5</v>
      </c>
      <c r="U284" s="177" t="s">
        <v>1</v>
      </c>
      <c r="V284" s="177" t="s">
        <v>5</v>
      </c>
      <c r="W284" s="177" t="s">
        <v>5</v>
      </c>
      <c r="X284" s="177" t="s">
        <v>1</v>
      </c>
      <c r="Y284" s="177" t="s">
        <v>5</v>
      </c>
      <c r="Z284" s="177" t="s">
        <v>5</v>
      </c>
      <c r="AA284" s="177" t="s">
        <v>5</v>
      </c>
      <c r="AB284" s="177" t="s">
        <v>5</v>
      </c>
      <c r="AC284" s="177" t="s">
        <v>5</v>
      </c>
      <c r="AD284" s="177" t="str">
        <f t="shared" si="184"/>
        <v>No</v>
      </c>
      <c r="AE284" s="177" t="s">
        <v>5</v>
      </c>
      <c r="AF284" s="177" t="s">
        <v>5</v>
      </c>
      <c r="AG284" s="177" t="s">
        <v>5</v>
      </c>
      <c r="AH284" s="177" t="s">
        <v>5</v>
      </c>
      <c r="AI284" s="177" t="s">
        <v>5</v>
      </c>
      <c r="AJ284" s="177" t="s">
        <v>5</v>
      </c>
      <c r="AK284" s="177" t="s">
        <v>5</v>
      </c>
      <c r="AL284" s="177" t="s">
        <v>5</v>
      </c>
      <c r="AM284" s="177" t="s">
        <v>5</v>
      </c>
      <c r="AN284" s="177" t="s">
        <v>1</v>
      </c>
      <c r="AO284" s="177" t="str">
        <f>AH284</f>
        <v>No</v>
      </c>
      <c r="AP284" s="177"/>
      <c r="AQ284" s="177" t="s">
        <v>5</v>
      </c>
      <c r="AR284" s="177" t="s">
        <v>5</v>
      </c>
      <c r="AS284" s="177" t="s">
        <v>5</v>
      </c>
      <c r="AT284" s="177" t="s">
        <v>5</v>
      </c>
      <c r="AU284" s="177" t="s">
        <v>5</v>
      </c>
      <c r="AV284" s="177" t="s">
        <v>5</v>
      </c>
      <c r="AW284" s="159" t="s">
        <v>5</v>
      </c>
      <c r="AX284" s="160" t="s">
        <v>5</v>
      </c>
      <c r="AY284" s="177" t="s">
        <v>5</v>
      </c>
      <c r="AZ284" s="177" t="s">
        <v>5</v>
      </c>
      <c r="BA284" s="177" t="s">
        <v>5</v>
      </c>
      <c r="BB284" s="159" t="s">
        <v>5</v>
      </c>
      <c r="BC284" s="177" t="s">
        <v>5</v>
      </c>
      <c r="BD284" s="177" t="s">
        <v>1</v>
      </c>
      <c r="BE284" s="177" t="s">
        <v>5</v>
      </c>
      <c r="BF284" s="177" t="s">
        <v>5</v>
      </c>
    </row>
    <row r="285" spans="1:58" ht="15.5" thickTop="1" thickBot="1" x14ac:dyDescent="0.4">
      <c r="A285" s="250"/>
      <c r="B285" s="49" t="s">
        <v>2</v>
      </c>
      <c r="C285" s="94" t="s">
        <v>171</v>
      </c>
      <c r="D285" s="177" t="s">
        <v>5</v>
      </c>
      <c r="E285" s="177" t="s">
        <v>5</v>
      </c>
      <c r="F285" s="177" t="s">
        <v>5</v>
      </c>
      <c r="G285" s="177" t="s">
        <v>5</v>
      </c>
      <c r="H285" s="159" t="s">
        <v>5</v>
      </c>
      <c r="I285" s="160" t="s">
        <v>5</v>
      </c>
      <c r="J285" s="177" t="s">
        <v>5</v>
      </c>
      <c r="K285" s="159" t="s">
        <v>5</v>
      </c>
      <c r="L285" s="160" t="s">
        <v>5</v>
      </c>
      <c r="M285" s="177" t="s">
        <v>5</v>
      </c>
      <c r="N285" s="159" t="s">
        <v>5</v>
      </c>
      <c r="O285" s="159" t="s">
        <v>5</v>
      </c>
      <c r="P285" s="159" t="s">
        <v>5</v>
      </c>
      <c r="Q285" s="159" t="s">
        <v>5</v>
      </c>
      <c r="R285" s="160" t="s">
        <v>5</v>
      </c>
      <c r="S285" s="159" t="s">
        <v>5</v>
      </c>
      <c r="T285" s="160" t="s">
        <v>5</v>
      </c>
      <c r="U285" s="177" t="s">
        <v>5</v>
      </c>
      <c r="V285" s="177" t="s">
        <v>5</v>
      </c>
      <c r="W285" s="177" t="s">
        <v>5</v>
      </c>
      <c r="X285" s="177" t="s">
        <v>5</v>
      </c>
      <c r="Y285" s="177" t="s">
        <v>5</v>
      </c>
      <c r="Z285" s="177" t="s">
        <v>5</v>
      </c>
      <c r="AA285" s="177" t="s">
        <v>5</v>
      </c>
      <c r="AB285" s="177" t="s">
        <v>5</v>
      </c>
      <c r="AC285" s="177" t="s">
        <v>5</v>
      </c>
      <c r="AD285" s="177" t="str">
        <f t="shared" si="184"/>
        <v>No</v>
      </c>
      <c r="AE285" s="177" t="s">
        <v>5</v>
      </c>
      <c r="AF285" s="177" t="s">
        <v>5</v>
      </c>
      <c r="AG285" s="177" t="s">
        <v>5</v>
      </c>
      <c r="AH285" s="177" t="s">
        <v>5</v>
      </c>
      <c r="AI285" s="177" t="s">
        <v>5</v>
      </c>
      <c r="AJ285" s="177" t="s">
        <v>5</v>
      </c>
      <c r="AK285" s="177" t="s">
        <v>5</v>
      </c>
      <c r="AL285" s="177" t="s">
        <v>5</v>
      </c>
      <c r="AM285" s="177" t="s">
        <v>5</v>
      </c>
      <c r="AN285" s="177" t="s">
        <v>1</v>
      </c>
      <c r="AO285" s="177" t="str">
        <f>AH285</f>
        <v>No</v>
      </c>
      <c r="AP285" s="177"/>
      <c r="AQ285" s="177" t="s">
        <v>5</v>
      </c>
      <c r="AR285" s="177" t="s">
        <v>5</v>
      </c>
      <c r="AS285" s="177" t="s">
        <v>5</v>
      </c>
      <c r="AT285" s="177" t="s">
        <v>5</v>
      </c>
      <c r="AU285" s="177" t="s">
        <v>5</v>
      </c>
      <c r="AV285" s="177" t="s">
        <v>5</v>
      </c>
      <c r="AW285" s="159" t="s">
        <v>5</v>
      </c>
      <c r="AX285" s="160" t="s">
        <v>5</v>
      </c>
      <c r="AY285" s="177" t="s">
        <v>5</v>
      </c>
      <c r="AZ285" s="177" t="s">
        <v>5</v>
      </c>
      <c r="BA285" s="177" t="s">
        <v>5</v>
      </c>
      <c r="BB285" s="159" t="s">
        <v>1</v>
      </c>
      <c r="BC285" s="177" t="s">
        <v>5</v>
      </c>
      <c r="BD285" s="177" t="s">
        <v>5</v>
      </c>
      <c r="BE285" s="177" t="s">
        <v>5</v>
      </c>
      <c r="BF285" s="177" t="s">
        <v>5</v>
      </c>
    </row>
    <row r="286" spans="1:58" ht="15.5" thickTop="1" thickBot="1" x14ac:dyDescent="0.4">
      <c r="A286" s="250"/>
      <c r="B286" s="49" t="s">
        <v>26</v>
      </c>
      <c r="D286" s="177" t="s">
        <v>5</v>
      </c>
      <c r="E286" s="177" t="s">
        <v>5</v>
      </c>
      <c r="F286" s="177" t="s">
        <v>5</v>
      </c>
      <c r="G286" s="177" t="s">
        <v>5</v>
      </c>
      <c r="H286" s="159" t="s">
        <v>1</v>
      </c>
      <c r="I286" s="160" t="s">
        <v>5</v>
      </c>
      <c r="J286" s="177" t="s">
        <v>5</v>
      </c>
      <c r="K286" s="159" t="s">
        <v>1</v>
      </c>
      <c r="L286" s="160" t="s">
        <v>5</v>
      </c>
      <c r="M286" s="177" t="s">
        <v>5</v>
      </c>
      <c r="N286" s="159" t="s">
        <v>5</v>
      </c>
      <c r="O286" s="159" t="s">
        <v>5</v>
      </c>
      <c r="P286" s="159" t="s">
        <v>5</v>
      </c>
      <c r="Q286" s="159" t="s">
        <v>5</v>
      </c>
      <c r="R286" s="160" t="s">
        <v>5</v>
      </c>
      <c r="S286" s="159" t="s">
        <v>1</v>
      </c>
      <c r="T286" s="160" t="s">
        <v>5</v>
      </c>
      <c r="U286" s="177" t="s">
        <v>1</v>
      </c>
      <c r="V286" s="177" t="s">
        <v>5</v>
      </c>
      <c r="W286" s="177" t="s">
        <v>5</v>
      </c>
      <c r="X286" s="177" t="s">
        <v>5</v>
      </c>
      <c r="Y286" s="177" t="s">
        <v>5</v>
      </c>
      <c r="Z286" s="177" t="s">
        <v>5</v>
      </c>
      <c r="AA286" s="177" t="s">
        <v>5</v>
      </c>
      <c r="AB286" s="177" t="s">
        <v>5</v>
      </c>
      <c r="AC286" s="177" t="s">
        <v>5</v>
      </c>
      <c r="AD286" s="177" t="str">
        <f t="shared" si="184"/>
        <v>No</v>
      </c>
      <c r="AE286" s="177" t="s">
        <v>1</v>
      </c>
      <c r="AF286" s="177" t="s">
        <v>5</v>
      </c>
      <c r="AG286" s="177" t="s">
        <v>5</v>
      </c>
      <c r="AH286" s="177" t="s">
        <v>5</v>
      </c>
      <c r="AI286" s="177" t="s">
        <v>5</v>
      </c>
      <c r="AJ286" s="177" t="s">
        <v>5</v>
      </c>
      <c r="AK286" s="177" t="str">
        <f>AJ286</f>
        <v>No</v>
      </c>
      <c r="AL286" s="177" t="s">
        <v>5</v>
      </c>
      <c r="AM286" s="177" t="s">
        <v>5</v>
      </c>
      <c r="AN286" s="177" t="s">
        <v>5</v>
      </c>
      <c r="AO286" s="177" t="str">
        <f>AH286</f>
        <v>No</v>
      </c>
      <c r="AP286" s="177" t="s">
        <v>5</v>
      </c>
      <c r="AQ286" s="177" t="s">
        <v>5</v>
      </c>
      <c r="AR286" s="177" t="s">
        <v>5</v>
      </c>
      <c r="AS286" s="177" t="s">
        <v>5</v>
      </c>
      <c r="AT286" s="177" t="s">
        <v>5</v>
      </c>
      <c r="AU286" s="177" t="s">
        <v>5</v>
      </c>
      <c r="AV286" s="177" t="s">
        <v>5</v>
      </c>
      <c r="AW286" s="159" t="s">
        <v>5</v>
      </c>
      <c r="AX286" s="160" t="s">
        <v>5</v>
      </c>
      <c r="AY286" s="177" t="s">
        <v>5</v>
      </c>
      <c r="AZ286" s="177" t="s">
        <v>5</v>
      </c>
      <c r="BA286" s="177" t="s">
        <v>5</v>
      </c>
      <c r="BB286" s="159" t="s">
        <v>1</v>
      </c>
      <c r="BC286" s="177" t="s">
        <v>5</v>
      </c>
      <c r="BD286" s="177" t="s">
        <v>5</v>
      </c>
      <c r="BE286" s="177" t="s">
        <v>5</v>
      </c>
      <c r="BF286" s="177" t="s">
        <v>5</v>
      </c>
    </row>
    <row r="287" spans="1:58" ht="15" thickTop="1" x14ac:dyDescent="0.35">
      <c r="A287" s="250"/>
      <c r="B287" s="12" t="s">
        <v>237</v>
      </c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</row>
    <row r="288" spans="1:58" ht="15" thickBot="1" x14ac:dyDescent="0.4">
      <c r="A288" s="250"/>
      <c r="B288" s="58" t="s">
        <v>22</v>
      </c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</row>
    <row r="289" spans="1:58" ht="15.5" thickTop="1" thickBot="1" x14ac:dyDescent="0.4">
      <c r="A289" s="250"/>
      <c r="B289" s="49" t="s">
        <v>23</v>
      </c>
      <c r="D289" s="177" t="s">
        <v>1</v>
      </c>
      <c r="E289" s="177" t="s">
        <v>1</v>
      </c>
      <c r="F289" s="177" t="s">
        <v>5</v>
      </c>
      <c r="G289" s="177" t="s">
        <v>1</v>
      </c>
      <c r="H289" s="159" t="s">
        <v>1</v>
      </c>
      <c r="I289" s="160" t="s">
        <v>5</v>
      </c>
      <c r="J289" s="177" t="s">
        <v>5</v>
      </c>
      <c r="K289" s="159" t="s">
        <v>1</v>
      </c>
      <c r="L289" s="160" t="s">
        <v>5</v>
      </c>
      <c r="M289" s="177" t="s">
        <v>1</v>
      </c>
      <c r="N289" s="159" t="s">
        <v>1</v>
      </c>
      <c r="O289" s="159" t="s">
        <v>1</v>
      </c>
      <c r="P289" s="159" t="s">
        <v>1</v>
      </c>
      <c r="Q289" s="159" t="s">
        <v>1</v>
      </c>
      <c r="R289" s="160" t="s">
        <v>5</v>
      </c>
      <c r="S289" s="159" t="s">
        <v>1</v>
      </c>
      <c r="T289" s="160" t="s">
        <v>5</v>
      </c>
      <c r="U289" s="177" t="s">
        <v>1</v>
      </c>
      <c r="V289" s="177" t="s">
        <v>5</v>
      </c>
      <c r="W289" s="177" t="s">
        <v>1</v>
      </c>
      <c r="X289" s="177" t="s">
        <v>1</v>
      </c>
      <c r="Y289" s="177" t="s">
        <v>1</v>
      </c>
      <c r="Z289" s="177" t="s">
        <v>5</v>
      </c>
      <c r="AA289" s="177" t="s">
        <v>5</v>
      </c>
      <c r="AB289" s="177" t="s">
        <v>1</v>
      </c>
      <c r="AC289" s="177" t="s">
        <v>1</v>
      </c>
      <c r="AD289" s="177" t="str">
        <f>AH289</f>
        <v>Yes</v>
      </c>
      <c r="AE289" s="177" t="s">
        <v>5</v>
      </c>
      <c r="AF289" s="177" t="s">
        <v>5</v>
      </c>
      <c r="AG289" s="177" t="s">
        <v>1</v>
      </c>
      <c r="AH289" s="177" t="s">
        <v>1</v>
      </c>
      <c r="AI289" s="177" t="s">
        <v>1</v>
      </c>
      <c r="AJ289" s="177" t="s">
        <v>1</v>
      </c>
      <c r="AK289" s="177" t="str">
        <f>AJ289</f>
        <v>Yes</v>
      </c>
      <c r="AL289" s="177" t="s">
        <v>1</v>
      </c>
      <c r="AM289" s="177" t="s">
        <v>5</v>
      </c>
      <c r="AN289" s="177" t="s">
        <v>1</v>
      </c>
      <c r="AO289" s="177" t="str">
        <f>AH289</f>
        <v>Yes</v>
      </c>
      <c r="AP289" s="177" t="s">
        <v>5</v>
      </c>
      <c r="AQ289" s="177" t="s">
        <v>1</v>
      </c>
      <c r="AR289" s="177" t="s">
        <v>1</v>
      </c>
      <c r="AS289" s="177" t="s">
        <v>1</v>
      </c>
      <c r="AT289" s="177" t="s">
        <v>1</v>
      </c>
      <c r="AU289" s="177" t="s">
        <v>5</v>
      </c>
      <c r="AV289" s="177" t="s">
        <v>5</v>
      </c>
      <c r="AW289" s="159" t="s">
        <v>5</v>
      </c>
      <c r="AX289" s="160" t="s">
        <v>5</v>
      </c>
      <c r="AY289" s="177" t="s">
        <v>5</v>
      </c>
      <c r="AZ289" s="177" t="s">
        <v>5</v>
      </c>
      <c r="BA289" s="177" t="s">
        <v>5</v>
      </c>
      <c r="BB289" s="159" t="s">
        <v>1</v>
      </c>
      <c r="BC289" s="177" t="s">
        <v>5</v>
      </c>
      <c r="BD289" s="177" t="s">
        <v>5</v>
      </c>
      <c r="BE289" s="177" t="s">
        <v>1</v>
      </c>
      <c r="BF289" s="177" t="s">
        <v>5</v>
      </c>
    </row>
    <row r="290" spans="1:58" ht="15.5" thickTop="1" thickBot="1" x14ac:dyDescent="0.4">
      <c r="A290" s="250"/>
      <c r="B290" s="49" t="s">
        <v>24</v>
      </c>
      <c r="D290" s="177" t="s">
        <v>1</v>
      </c>
      <c r="E290" s="177" t="s">
        <v>1</v>
      </c>
      <c r="F290" s="177" t="s">
        <v>1</v>
      </c>
      <c r="G290" s="177" t="s">
        <v>1</v>
      </c>
      <c r="H290" s="159" t="s">
        <v>1</v>
      </c>
      <c r="I290" s="160" t="s">
        <v>1</v>
      </c>
      <c r="J290" s="177" t="s">
        <v>1</v>
      </c>
      <c r="K290" s="159" t="s">
        <v>1</v>
      </c>
      <c r="L290" s="160" t="s">
        <v>5</v>
      </c>
      <c r="M290" s="177" t="s">
        <v>1</v>
      </c>
      <c r="N290" s="159" t="s">
        <v>1</v>
      </c>
      <c r="O290" s="159" t="s">
        <v>1</v>
      </c>
      <c r="P290" s="159" t="s">
        <v>1</v>
      </c>
      <c r="Q290" s="159" t="s">
        <v>1</v>
      </c>
      <c r="R290" s="160" t="s">
        <v>1</v>
      </c>
      <c r="S290" s="159" t="s">
        <v>1</v>
      </c>
      <c r="T290" s="160" t="s">
        <v>1</v>
      </c>
      <c r="U290" s="177" t="s">
        <v>1</v>
      </c>
      <c r="V290" s="177" t="s">
        <v>5</v>
      </c>
      <c r="W290" s="177" t="s">
        <v>1</v>
      </c>
      <c r="X290" s="177" t="s">
        <v>1</v>
      </c>
      <c r="Y290" s="177" t="s">
        <v>1</v>
      </c>
      <c r="Z290" s="177" t="s">
        <v>1</v>
      </c>
      <c r="AA290" s="177" t="s">
        <v>1</v>
      </c>
      <c r="AB290" s="177" t="s">
        <v>1</v>
      </c>
      <c r="AC290" s="177" t="s">
        <v>1</v>
      </c>
      <c r="AD290" s="177" t="str">
        <f>AH290</f>
        <v>Yes</v>
      </c>
      <c r="AE290" s="177" t="s">
        <v>1</v>
      </c>
      <c r="AF290" s="177" t="s">
        <v>1</v>
      </c>
      <c r="AG290" s="177" t="s">
        <v>1</v>
      </c>
      <c r="AH290" s="177" t="s">
        <v>1</v>
      </c>
      <c r="AI290" s="177" t="s">
        <v>1</v>
      </c>
      <c r="AJ290" s="177" t="s">
        <v>1</v>
      </c>
      <c r="AK290" s="177" t="str">
        <f>AJ290</f>
        <v>Yes</v>
      </c>
      <c r="AL290" s="177" t="s">
        <v>1</v>
      </c>
      <c r="AM290" s="177" t="s">
        <v>1</v>
      </c>
      <c r="AN290" s="177" t="s">
        <v>1</v>
      </c>
      <c r="AO290" s="177" t="str">
        <f>AH290</f>
        <v>Yes</v>
      </c>
      <c r="AP290" s="177" t="s">
        <v>1</v>
      </c>
      <c r="AQ290" s="177" t="s">
        <v>1</v>
      </c>
      <c r="AR290" s="177" t="s">
        <v>1</v>
      </c>
      <c r="AS290" s="177" t="s">
        <v>1</v>
      </c>
      <c r="AT290" s="177" t="s">
        <v>1</v>
      </c>
      <c r="AU290" s="177" t="s">
        <v>1</v>
      </c>
      <c r="AV290" s="177" t="s">
        <v>5</v>
      </c>
      <c r="AW290" s="159" t="s">
        <v>5</v>
      </c>
      <c r="AX290" s="160" t="s">
        <v>5</v>
      </c>
      <c r="AY290" s="177" t="s">
        <v>5</v>
      </c>
      <c r="AZ290" s="177" t="s">
        <v>1</v>
      </c>
      <c r="BA290" s="177" t="s">
        <v>1</v>
      </c>
      <c r="BB290" s="159" t="s">
        <v>1</v>
      </c>
      <c r="BC290" s="177" t="s">
        <v>1</v>
      </c>
      <c r="BD290" s="177" t="s">
        <v>1</v>
      </c>
      <c r="BE290" s="177" t="s">
        <v>1</v>
      </c>
      <c r="BF290" s="177" t="s">
        <v>1</v>
      </c>
    </row>
    <row r="291" spans="1:58" ht="15" thickTop="1" x14ac:dyDescent="0.35">
      <c r="A291" s="250"/>
      <c r="B291" s="12" t="s">
        <v>237</v>
      </c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</row>
    <row r="292" spans="1:58" ht="18.75" customHeight="1" x14ac:dyDescent="0.35">
      <c r="A292" s="250" t="s">
        <v>29</v>
      </c>
      <c r="B292" s="51" t="s">
        <v>29</v>
      </c>
      <c r="D292" s="167"/>
      <c r="E292" s="167"/>
      <c r="F292" s="167"/>
      <c r="G292" s="167"/>
      <c r="H292" s="167"/>
      <c r="I292" s="167"/>
      <c r="J292" s="167"/>
      <c r="K292" s="251"/>
      <c r="L292" s="251"/>
      <c r="M292" s="167"/>
      <c r="N292" s="167"/>
      <c r="O292" s="167"/>
      <c r="P292" s="167"/>
      <c r="Q292" s="251"/>
      <c r="R292" s="251"/>
      <c r="S292" s="251"/>
      <c r="T292" s="251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251" t="str">
        <f>AW$3</f>
        <v>Limited</v>
      </c>
      <c r="AX292" s="251" t="str">
        <f>AX$3</f>
        <v>Non Limited</v>
      </c>
      <c r="AY292" s="167"/>
      <c r="AZ292" s="167"/>
      <c r="BA292" s="167"/>
      <c r="BB292" s="251"/>
      <c r="BC292" s="167"/>
      <c r="BD292" s="167"/>
      <c r="BE292" s="167"/>
      <c r="BF292" s="167"/>
    </row>
    <row r="293" spans="1:58" ht="15" thickBot="1" x14ac:dyDescent="0.4">
      <c r="A293" s="250"/>
      <c r="B293" s="58" t="s">
        <v>169</v>
      </c>
      <c r="D293" s="167"/>
      <c r="E293" s="167"/>
      <c r="F293" s="167"/>
      <c r="G293" s="167"/>
      <c r="H293" s="167"/>
      <c r="I293" s="167"/>
      <c r="J293" s="167"/>
      <c r="K293" s="252"/>
      <c r="L293" s="252"/>
      <c r="M293" s="167"/>
      <c r="N293" s="167"/>
      <c r="O293" s="167"/>
      <c r="P293" s="167"/>
      <c r="Q293" s="252"/>
      <c r="R293" s="252"/>
      <c r="S293" s="252"/>
      <c r="T293" s="252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252"/>
      <c r="AX293" s="252"/>
      <c r="AY293" s="167"/>
      <c r="AZ293" s="167"/>
      <c r="BA293" s="167"/>
      <c r="BB293" s="252"/>
      <c r="BC293" s="167"/>
      <c r="BD293" s="167"/>
      <c r="BE293" s="167"/>
      <c r="BF293" s="167"/>
    </row>
    <row r="294" spans="1:58" ht="15.5" thickTop="1" thickBot="1" x14ac:dyDescent="0.4">
      <c r="A294" s="250"/>
      <c r="B294" s="62" t="s">
        <v>168</v>
      </c>
      <c r="D294" s="177" t="s">
        <v>1</v>
      </c>
      <c r="E294" s="177" t="s">
        <v>1</v>
      </c>
      <c r="F294" s="177" t="s">
        <v>1</v>
      </c>
      <c r="G294" s="177" t="s">
        <v>1</v>
      </c>
      <c r="H294" s="159" t="s">
        <v>1</v>
      </c>
      <c r="I294" s="160" t="s">
        <v>5</v>
      </c>
      <c r="J294" s="177" t="s">
        <v>1</v>
      </c>
      <c r="K294" s="159" t="s">
        <v>1</v>
      </c>
      <c r="L294" s="160" t="s">
        <v>5</v>
      </c>
      <c r="M294" s="177" t="s">
        <v>1</v>
      </c>
      <c r="N294" s="159" t="s">
        <v>1</v>
      </c>
      <c r="O294" s="159" t="s">
        <v>1</v>
      </c>
      <c r="P294" s="159" t="s">
        <v>1</v>
      </c>
      <c r="Q294" s="159" t="s">
        <v>1</v>
      </c>
      <c r="R294" s="160" t="s">
        <v>5</v>
      </c>
      <c r="S294" s="159" t="s">
        <v>1</v>
      </c>
      <c r="T294" s="160" t="s">
        <v>5</v>
      </c>
      <c r="U294" s="206" t="s">
        <v>238</v>
      </c>
      <c r="V294" s="177" t="s">
        <v>1</v>
      </c>
      <c r="W294" s="177" t="s">
        <v>1</v>
      </c>
      <c r="X294" s="177" t="s">
        <v>1</v>
      </c>
      <c r="Y294" s="177" t="s">
        <v>1</v>
      </c>
      <c r="Z294" s="177" t="s">
        <v>5</v>
      </c>
      <c r="AA294" s="177" t="s">
        <v>5</v>
      </c>
      <c r="AB294" s="177" t="s">
        <v>1</v>
      </c>
      <c r="AC294" s="177" t="s">
        <v>1</v>
      </c>
      <c r="AD294" s="206" t="str">
        <f>AH294</f>
        <v>Yes*</v>
      </c>
      <c r="AE294" s="177" t="s">
        <v>1</v>
      </c>
      <c r="AF294" s="177" t="s">
        <v>1</v>
      </c>
      <c r="AG294" s="177" t="s">
        <v>1</v>
      </c>
      <c r="AH294" s="206" t="s">
        <v>238</v>
      </c>
      <c r="AI294" s="177" t="s">
        <v>1</v>
      </c>
      <c r="AJ294" s="177" t="s">
        <v>1</v>
      </c>
      <c r="AK294" s="177" t="str">
        <f>AJ294</f>
        <v>Yes</v>
      </c>
      <c r="AL294" s="177" t="s">
        <v>1</v>
      </c>
      <c r="AM294" s="177" t="s">
        <v>1</v>
      </c>
      <c r="AN294" s="177" t="s">
        <v>1</v>
      </c>
      <c r="AO294" s="206" t="s">
        <v>238</v>
      </c>
      <c r="AP294" s="177" t="s">
        <v>1</v>
      </c>
      <c r="AQ294" s="177" t="s">
        <v>1</v>
      </c>
      <c r="AR294" s="177" t="s">
        <v>1</v>
      </c>
      <c r="AS294" s="177" t="s">
        <v>1</v>
      </c>
      <c r="AT294" s="177" t="s">
        <v>1</v>
      </c>
      <c r="AU294" s="177" t="s">
        <v>1</v>
      </c>
      <c r="AV294" s="177" t="s">
        <v>1</v>
      </c>
      <c r="AW294" s="159" t="s">
        <v>5</v>
      </c>
      <c r="AX294" s="160" t="s">
        <v>5</v>
      </c>
      <c r="AY294" s="177" t="s">
        <v>5</v>
      </c>
      <c r="AZ294" s="177" t="str">
        <f>AV294</f>
        <v>Yes</v>
      </c>
      <c r="BA294" s="177" t="str">
        <f>AV294</f>
        <v>Yes</v>
      </c>
      <c r="BB294" s="159" t="s">
        <v>5</v>
      </c>
      <c r="BC294" s="177" t="s">
        <v>5</v>
      </c>
      <c r="BD294" s="177" t="s">
        <v>1</v>
      </c>
      <c r="BE294" s="177" t="s">
        <v>1</v>
      </c>
      <c r="BF294" s="177" t="s">
        <v>5</v>
      </c>
    </row>
    <row r="295" spans="1:58" ht="15.5" thickTop="1" thickBot="1" x14ac:dyDescent="0.4">
      <c r="A295" s="250"/>
      <c r="B295" s="62" t="s">
        <v>31</v>
      </c>
      <c r="D295" s="177" t="s">
        <v>1</v>
      </c>
      <c r="E295" s="177" t="s">
        <v>1</v>
      </c>
      <c r="F295" s="177" t="s">
        <v>1</v>
      </c>
      <c r="G295" s="177" t="s">
        <v>1</v>
      </c>
      <c r="H295" s="159" t="s">
        <v>1</v>
      </c>
      <c r="I295" s="160" t="s">
        <v>5</v>
      </c>
      <c r="J295" s="177" t="s">
        <v>1</v>
      </c>
      <c r="K295" s="159" t="s">
        <v>1</v>
      </c>
      <c r="L295" s="160" t="s">
        <v>5</v>
      </c>
      <c r="M295" s="177" t="s">
        <v>1</v>
      </c>
      <c r="N295" s="159" t="s">
        <v>1</v>
      </c>
      <c r="O295" s="159" t="s">
        <v>1</v>
      </c>
      <c r="P295" s="159" t="s">
        <v>1</v>
      </c>
      <c r="Q295" s="159" t="s">
        <v>1</v>
      </c>
      <c r="R295" s="160" t="s">
        <v>5</v>
      </c>
      <c r="S295" s="159" t="s">
        <v>1</v>
      </c>
      <c r="T295" s="160" t="s">
        <v>5</v>
      </c>
      <c r="U295" s="177" t="s">
        <v>5</v>
      </c>
      <c r="V295" s="177" t="s">
        <v>1</v>
      </c>
      <c r="W295" s="177" t="s">
        <v>1</v>
      </c>
      <c r="X295" s="177" t="s">
        <v>1</v>
      </c>
      <c r="Y295" s="177" t="s">
        <v>1</v>
      </c>
      <c r="Z295" s="177" t="s">
        <v>5</v>
      </c>
      <c r="AA295" s="177" t="s">
        <v>5</v>
      </c>
      <c r="AB295" s="177" t="s">
        <v>1</v>
      </c>
      <c r="AC295" s="177" t="s">
        <v>1</v>
      </c>
      <c r="AD295" s="177" t="str">
        <f>AH295</f>
        <v>Yes</v>
      </c>
      <c r="AE295" s="177" t="s">
        <v>1</v>
      </c>
      <c r="AF295" s="177" t="s">
        <v>1</v>
      </c>
      <c r="AG295" s="177" t="s">
        <v>1</v>
      </c>
      <c r="AH295" s="177" t="s">
        <v>1</v>
      </c>
      <c r="AI295" s="177" t="s">
        <v>1</v>
      </c>
      <c r="AJ295" s="177" t="s">
        <v>5</v>
      </c>
      <c r="AK295" s="177" t="str">
        <f>AJ295</f>
        <v>No</v>
      </c>
      <c r="AL295" s="177" t="s">
        <v>1</v>
      </c>
      <c r="AM295" s="177" t="s">
        <v>5</v>
      </c>
      <c r="AN295" s="177" t="s">
        <v>1</v>
      </c>
      <c r="AO295" s="177" t="str">
        <f>AH295</f>
        <v>Yes</v>
      </c>
      <c r="AP295" s="177" t="s">
        <v>5</v>
      </c>
      <c r="AQ295" s="177" t="s">
        <v>1</v>
      </c>
      <c r="AR295" s="177" t="s">
        <v>1</v>
      </c>
      <c r="AS295" s="177" t="s">
        <v>5</v>
      </c>
      <c r="AT295" s="177" t="s">
        <v>1</v>
      </c>
      <c r="AU295" s="177" t="s">
        <v>1</v>
      </c>
      <c r="AV295" s="177" t="s">
        <v>1</v>
      </c>
      <c r="AW295" s="159" t="s">
        <v>5</v>
      </c>
      <c r="AX295" s="160" t="s">
        <v>5</v>
      </c>
      <c r="AY295" s="177" t="s">
        <v>5</v>
      </c>
      <c r="AZ295" s="177" t="str">
        <f>AV295</f>
        <v>Yes</v>
      </c>
      <c r="BA295" s="177" t="str">
        <f>AV295</f>
        <v>Yes</v>
      </c>
      <c r="BB295" s="159" t="s">
        <v>5</v>
      </c>
      <c r="BC295" s="177" t="s">
        <v>5</v>
      </c>
      <c r="BD295" s="177" t="s">
        <v>1</v>
      </c>
      <c r="BE295" s="177" t="s">
        <v>1</v>
      </c>
      <c r="BF295" s="177" t="s">
        <v>5</v>
      </c>
    </row>
    <row r="296" spans="1:58" ht="15.5" thickTop="1" thickBot="1" x14ac:dyDescent="0.4">
      <c r="A296" s="250"/>
      <c r="B296" s="62" t="s">
        <v>32</v>
      </c>
      <c r="D296" s="177" t="s">
        <v>1</v>
      </c>
      <c r="E296" s="177" t="s">
        <v>1</v>
      </c>
      <c r="F296" s="177" t="s">
        <v>1</v>
      </c>
      <c r="G296" s="177" t="s">
        <v>1</v>
      </c>
      <c r="H296" s="159" t="s">
        <v>1</v>
      </c>
      <c r="I296" s="160" t="s">
        <v>5</v>
      </c>
      <c r="J296" s="177" t="s">
        <v>1</v>
      </c>
      <c r="K296" s="159" t="s">
        <v>1</v>
      </c>
      <c r="L296" s="160" t="s">
        <v>5</v>
      </c>
      <c r="M296" s="177" t="s">
        <v>1</v>
      </c>
      <c r="N296" s="159" t="s">
        <v>1</v>
      </c>
      <c r="O296" s="159" t="s">
        <v>1</v>
      </c>
      <c r="P296" s="159" t="s">
        <v>1</v>
      </c>
      <c r="Q296" s="159" t="s">
        <v>1</v>
      </c>
      <c r="R296" s="160" t="s">
        <v>5</v>
      </c>
      <c r="S296" s="159" t="s">
        <v>1</v>
      </c>
      <c r="T296" s="160" t="s">
        <v>5</v>
      </c>
      <c r="U296" s="177" t="s">
        <v>1</v>
      </c>
      <c r="V296" s="177" t="s">
        <v>1</v>
      </c>
      <c r="W296" s="177" t="s">
        <v>1</v>
      </c>
      <c r="X296" s="177" t="s">
        <v>1</v>
      </c>
      <c r="Y296" s="177" t="s">
        <v>1</v>
      </c>
      <c r="Z296" s="177" t="s">
        <v>5</v>
      </c>
      <c r="AA296" s="177" t="s">
        <v>5</v>
      </c>
      <c r="AB296" s="177" t="s">
        <v>1</v>
      </c>
      <c r="AC296" s="177" t="s">
        <v>1</v>
      </c>
      <c r="AD296" s="177" t="str">
        <f>AH296</f>
        <v>Yes</v>
      </c>
      <c r="AE296" s="177" t="s">
        <v>1</v>
      </c>
      <c r="AF296" s="177" t="s">
        <v>1</v>
      </c>
      <c r="AG296" s="177" t="s">
        <v>1</v>
      </c>
      <c r="AH296" s="177" t="s">
        <v>1</v>
      </c>
      <c r="AI296" s="177" t="s">
        <v>1</v>
      </c>
      <c r="AJ296" s="177" t="s">
        <v>1</v>
      </c>
      <c r="AK296" s="177" t="str">
        <f>AJ296</f>
        <v>Yes</v>
      </c>
      <c r="AL296" s="177" t="s">
        <v>1</v>
      </c>
      <c r="AM296" s="177" t="s">
        <v>1</v>
      </c>
      <c r="AN296" s="177" t="s">
        <v>1</v>
      </c>
      <c r="AO296" s="177" t="str">
        <f>AH296</f>
        <v>Yes</v>
      </c>
      <c r="AP296" s="177" t="s">
        <v>1</v>
      </c>
      <c r="AQ296" s="177" t="s">
        <v>1</v>
      </c>
      <c r="AR296" s="177" t="s">
        <v>1</v>
      </c>
      <c r="AS296" s="177" t="s">
        <v>1</v>
      </c>
      <c r="AT296" s="177" t="s">
        <v>1</v>
      </c>
      <c r="AU296" s="177" t="s">
        <v>1</v>
      </c>
      <c r="AV296" s="177" t="s">
        <v>1</v>
      </c>
      <c r="AW296" s="159" t="s">
        <v>5</v>
      </c>
      <c r="AX296" s="160" t="s">
        <v>5</v>
      </c>
      <c r="AY296" s="177" t="s">
        <v>5</v>
      </c>
      <c r="AZ296" s="177" t="str">
        <f>AV296</f>
        <v>Yes</v>
      </c>
      <c r="BA296" s="177" t="str">
        <f>AV296</f>
        <v>Yes</v>
      </c>
      <c r="BB296" s="159" t="s">
        <v>5</v>
      </c>
      <c r="BC296" s="177" t="s">
        <v>5</v>
      </c>
      <c r="BD296" s="177" t="s">
        <v>1</v>
      </c>
      <c r="BE296" s="177" t="s">
        <v>1</v>
      </c>
      <c r="BF296" s="177" t="s">
        <v>5</v>
      </c>
    </row>
    <row r="297" spans="1:58" ht="15.5" thickTop="1" thickBot="1" x14ac:dyDescent="0.4">
      <c r="A297" s="250"/>
      <c r="B297" s="62" t="s">
        <v>33</v>
      </c>
      <c r="D297" s="177" t="s">
        <v>5</v>
      </c>
      <c r="E297" s="177" t="s">
        <v>1</v>
      </c>
      <c r="F297" s="177" t="s">
        <v>1</v>
      </c>
      <c r="G297" s="177" t="s">
        <v>1</v>
      </c>
      <c r="H297" s="159" t="s">
        <v>1</v>
      </c>
      <c r="I297" s="160" t="s">
        <v>5</v>
      </c>
      <c r="J297" s="206" t="s">
        <v>238</v>
      </c>
      <c r="K297" s="159" t="s">
        <v>1</v>
      </c>
      <c r="L297" s="160" t="s">
        <v>5</v>
      </c>
      <c r="M297" s="206" t="s">
        <v>238</v>
      </c>
      <c r="N297" s="159" t="s">
        <v>1</v>
      </c>
      <c r="O297" s="159" t="s">
        <v>1</v>
      </c>
      <c r="P297" s="159" t="s">
        <v>1</v>
      </c>
      <c r="Q297" s="159" t="s">
        <v>1</v>
      </c>
      <c r="R297" s="160" t="s">
        <v>5</v>
      </c>
      <c r="S297" s="159" t="s">
        <v>1</v>
      </c>
      <c r="T297" s="160" t="s">
        <v>5</v>
      </c>
      <c r="U297" s="206" t="s">
        <v>238</v>
      </c>
      <c r="V297" s="177" t="s">
        <v>1</v>
      </c>
      <c r="W297" s="177" t="s">
        <v>5</v>
      </c>
      <c r="X297" s="177" t="s">
        <v>5</v>
      </c>
      <c r="Y297" s="177" t="s">
        <v>5</v>
      </c>
      <c r="Z297" s="177" t="s">
        <v>5</v>
      </c>
      <c r="AA297" s="177" t="s">
        <v>5</v>
      </c>
      <c r="AB297" s="177" t="s">
        <v>5</v>
      </c>
      <c r="AC297" s="206" t="s">
        <v>238</v>
      </c>
      <c r="AD297" s="177" t="str">
        <f t="shared" ref="AD297:AD360" si="185">AH297</f>
        <v>No</v>
      </c>
      <c r="AE297" s="177" t="s">
        <v>5</v>
      </c>
      <c r="AF297" s="177" t="s">
        <v>1</v>
      </c>
      <c r="AG297" s="177" t="s">
        <v>5</v>
      </c>
      <c r="AH297" s="177" t="s">
        <v>5</v>
      </c>
      <c r="AI297" s="177" t="s">
        <v>5</v>
      </c>
      <c r="AJ297" s="177" t="s">
        <v>1</v>
      </c>
      <c r="AK297" s="177" t="str">
        <f>AJ297</f>
        <v>Yes</v>
      </c>
      <c r="AL297" s="177" t="s">
        <v>1</v>
      </c>
      <c r="AM297" s="177" t="s">
        <v>5</v>
      </c>
      <c r="AN297" s="177" t="s">
        <v>1</v>
      </c>
      <c r="AO297" s="177" t="str">
        <f>AH297</f>
        <v>No</v>
      </c>
      <c r="AP297" s="177" t="s">
        <v>5</v>
      </c>
      <c r="AQ297" s="177" t="s">
        <v>1</v>
      </c>
      <c r="AR297" s="177" t="s">
        <v>1</v>
      </c>
      <c r="AS297" s="177" t="s">
        <v>5</v>
      </c>
      <c r="AT297" s="177" t="s">
        <v>1</v>
      </c>
      <c r="AU297" s="177" t="s">
        <v>1</v>
      </c>
      <c r="AV297" s="177" t="s">
        <v>1</v>
      </c>
      <c r="AW297" s="159" t="s">
        <v>5</v>
      </c>
      <c r="AX297" s="160" t="s">
        <v>5</v>
      </c>
      <c r="AY297" s="177" t="s">
        <v>5</v>
      </c>
      <c r="AZ297" s="177" t="str">
        <f>AV297</f>
        <v>Yes</v>
      </c>
      <c r="BA297" s="177" t="str">
        <f>AV297</f>
        <v>Yes</v>
      </c>
      <c r="BB297" s="159" t="s">
        <v>5</v>
      </c>
      <c r="BC297" s="177" t="s">
        <v>5</v>
      </c>
      <c r="BD297" s="177" t="s">
        <v>5</v>
      </c>
      <c r="BE297" s="177" t="s">
        <v>1</v>
      </c>
      <c r="BF297" s="177" t="s">
        <v>5</v>
      </c>
    </row>
    <row r="298" spans="1:58" ht="15.5" thickTop="1" thickBot="1" x14ac:dyDescent="0.4">
      <c r="A298" s="250"/>
      <c r="B298" s="109" t="str">
        <f>IF(api_version=2,"Financial Statement Type","-")</f>
        <v>Financial Statement Type</v>
      </c>
      <c r="C298" s="94" t="s">
        <v>171</v>
      </c>
      <c r="D298" s="177" t="str">
        <f>IF(api_version=2,"Yes","No")</f>
        <v>Yes</v>
      </c>
      <c r="E298" s="177" t="str">
        <f>IF(api_version=2,"Yes","No")</f>
        <v>Yes</v>
      </c>
      <c r="F298" s="177" t="str">
        <f>IF(api_version=2,"Yes","No")</f>
        <v>Yes</v>
      </c>
      <c r="G298" s="177" t="str">
        <f>IF(api_version=2,"Yes","No")</f>
        <v>Yes</v>
      </c>
      <c r="H298" s="159" t="str">
        <f>IF(api_version=2,"Yes","No")</f>
        <v>Yes</v>
      </c>
      <c r="I298" s="160" t="str">
        <f>IF(api_version=2,"No","No")</f>
        <v>No</v>
      </c>
      <c r="J298" s="177" t="str">
        <f>IF(api_version=2,"Yes","No")</f>
        <v>Yes</v>
      </c>
      <c r="K298" s="159" t="str">
        <f>IF(api_version=2,"Yes","No")</f>
        <v>Yes</v>
      </c>
      <c r="L298" s="160" t="s">
        <v>5</v>
      </c>
      <c r="M298" s="177" t="str">
        <f>IF(api_version=2,"Yes","No")</f>
        <v>Yes</v>
      </c>
      <c r="N298" s="159" t="str">
        <f>IF(api_version=2,"Yes","No")</f>
        <v>Yes</v>
      </c>
      <c r="O298" s="159" t="str">
        <f>IF(api_version=2,"Yes","No")</f>
        <v>Yes</v>
      </c>
      <c r="P298" s="159" t="str">
        <f>IF(api_version=2,"Yes","No")</f>
        <v>Yes</v>
      </c>
      <c r="Q298" s="159" t="str">
        <f>IF(api_version=2,"Yes","No")</f>
        <v>Yes</v>
      </c>
      <c r="R298" s="160" t="str">
        <f>IF(api_version=2,"No","No")</f>
        <v>No</v>
      </c>
      <c r="S298" s="159" t="str">
        <f>IF(api_version=2,"Yes","No")</f>
        <v>Yes</v>
      </c>
      <c r="T298" s="160" t="s">
        <v>5</v>
      </c>
      <c r="U298" s="177" t="str">
        <f>IF(api_version=2,"Yes","No")</f>
        <v>Yes</v>
      </c>
      <c r="V298" s="177" t="s">
        <v>1</v>
      </c>
      <c r="W298" s="177" t="str">
        <f>IF(api_version=2,"Yes","No")</f>
        <v>Yes</v>
      </c>
      <c r="X298" s="177" t="str">
        <f>IF(api_version=2,"Yes","No")</f>
        <v>Yes</v>
      </c>
      <c r="Y298" s="177" t="str">
        <f>IF(api_version=2,"Yes","No")</f>
        <v>Yes</v>
      </c>
      <c r="Z298" s="177" t="s">
        <v>5</v>
      </c>
      <c r="AA298" s="177" t="s">
        <v>5</v>
      </c>
      <c r="AB298" s="177" t="str">
        <f t="shared" ref="AB298:AL298" si="186">IF(api_version=2,"Yes","No")</f>
        <v>Yes</v>
      </c>
      <c r="AC298" s="177" t="str">
        <f t="shared" si="186"/>
        <v>Yes</v>
      </c>
      <c r="AD298" s="177" t="str">
        <f t="shared" si="185"/>
        <v>Yes</v>
      </c>
      <c r="AE298" s="177" t="str">
        <f t="shared" si="186"/>
        <v>Yes</v>
      </c>
      <c r="AF298" s="177" t="str">
        <f t="shared" si="186"/>
        <v>Yes</v>
      </c>
      <c r="AG298" s="177" t="str">
        <f t="shared" si="186"/>
        <v>Yes</v>
      </c>
      <c r="AH298" s="177" t="str">
        <f t="shared" si="186"/>
        <v>Yes</v>
      </c>
      <c r="AI298" s="177" t="str">
        <f t="shared" si="186"/>
        <v>Yes</v>
      </c>
      <c r="AJ298" s="177" t="str">
        <f t="shared" si="186"/>
        <v>Yes</v>
      </c>
      <c r="AK298" s="177" t="str">
        <f t="shared" si="186"/>
        <v>Yes</v>
      </c>
      <c r="AL298" s="177" t="str">
        <f t="shared" si="186"/>
        <v>Yes</v>
      </c>
      <c r="AM298" s="177" t="str">
        <f t="shared" ref="AM298:AV298" si="187">IF(api_version=2,"Yes","No")</f>
        <v>Yes</v>
      </c>
      <c r="AN298" s="177" t="s">
        <v>1</v>
      </c>
      <c r="AO298" s="177" t="str">
        <f t="shared" si="187"/>
        <v>Yes</v>
      </c>
      <c r="AP298" s="177" t="str">
        <f t="shared" si="187"/>
        <v>Yes</v>
      </c>
      <c r="AQ298" s="177" t="str">
        <f t="shared" si="187"/>
        <v>Yes</v>
      </c>
      <c r="AR298" s="177" t="str">
        <f t="shared" si="187"/>
        <v>Yes</v>
      </c>
      <c r="AS298" s="177" t="str">
        <f t="shared" si="187"/>
        <v>Yes</v>
      </c>
      <c r="AT298" s="177" t="str">
        <f t="shared" si="187"/>
        <v>Yes</v>
      </c>
      <c r="AU298" s="177" t="str">
        <f t="shared" si="187"/>
        <v>Yes</v>
      </c>
      <c r="AV298" s="177" t="str">
        <f t="shared" si="187"/>
        <v>Yes</v>
      </c>
      <c r="AW298" s="159" t="s">
        <v>5</v>
      </c>
      <c r="AX298" s="160" t="s">
        <v>5</v>
      </c>
      <c r="AY298" s="177" t="s">
        <v>5</v>
      </c>
      <c r="AZ298" s="177" t="str">
        <f>AV298</f>
        <v>Yes</v>
      </c>
      <c r="BA298" s="177" t="str">
        <f>AV298</f>
        <v>Yes</v>
      </c>
      <c r="BB298" s="177" t="s">
        <v>5</v>
      </c>
      <c r="BC298" s="177" t="s">
        <v>5</v>
      </c>
      <c r="BD298" s="177" t="str">
        <f>IF(api_version=2,"Yes","No")</f>
        <v>Yes</v>
      </c>
      <c r="BE298" s="177" t="str">
        <f>IF(api_version=2,"Yes","No")</f>
        <v>Yes</v>
      </c>
      <c r="BF298" s="177" t="s">
        <v>5</v>
      </c>
    </row>
    <row r="299" spans="1:58" ht="15" thickTop="1" x14ac:dyDescent="0.35">
      <c r="A299" s="250"/>
      <c r="B299" s="12" t="s">
        <v>237</v>
      </c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</row>
    <row r="300" spans="1:58" ht="15" thickBot="1" x14ac:dyDescent="0.4">
      <c r="A300" s="250"/>
      <c r="B300" s="58" t="s">
        <v>30</v>
      </c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</row>
    <row r="301" spans="1:58" ht="15.5" thickTop="1" thickBot="1" x14ac:dyDescent="0.4">
      <c r="A301" s="250"/>
      <c r="B301" s="62" t="s">
        <v>34</v>
      </c>
      <c r="D301" s="177" t="s">
        <v>1</v>
      </c>
      <c r="E301" s="177" t="s">
        <v>1</v>
      </c>
      <c r="F301" s="177" t="s">
        <v>1</v>
      </c>
      <c r="G301" s="177" t="s">
        <v>1</v>
      </c>
      <c r="H301" s="159" t="s">
        <v>1</v>
      </c>
      <c r="I301" s="160" t="s">
        <v>5</v>
      </c>
      <c r="J301" s="177" t="s">
        <v>1</v>
      </c>
      <c r="K301" s="159" t="s">
        <v>1</v>
      </c>
      <c r="L301" s="160" t="s">
        <v>5</v>
      </c>
      <c r="M301" s="177" t="s">
        <v>1</v>
      </c>
      <c r="N301" s="159" t="s">
        <v>1</v>
      </c>
      <c r="O301" s="159" t="s">
        <v>1</v>
      </c>
      <c r="P301" s="159" t="s">
        <v>1</v>
      </c>
      <c r="Q301" s="159" t="s">
        <v>1</v>
      </c>
      <c r="R301" s="160" t="s">
        <v>5</v>
      </c>
      <c r="S301" s="159" t="s">
        <v>1</v>
      </c>
      <c r="T301" s="160" t="s">
        <v>5</v>
      </c>
      <c r="U301" s="177" t="s">
        <v>1</v>
      </c>
      <c r="V301" s="177" t="s">
        <v>1</v>
      </c>
      <c r="W301" s="177" t="s">
        <v>1</v>
      </c>
      <c r="X301" s="177" t="s">
        <v>1</v>
      </c>
      <c r="Y301" s="177" t="s">
        <v>1</v>
      </c>
      <c r="Z301" s="177" t="s">
        <v>5</v>
      </c>
      <c r="AA301" s="177" t="s">
        <v>5</v>
      </c>
      <c r="AB301" s="177" t="s">
        <v>1</v>
      </c>
      <c r="AC301" s="177" t="s">
        <v>1</v>
      </c>
      <c r="AD301" s="177" t="str">
        <f t="shared" si="185"/>
        <v>Yes</v>
      </c>
      <c r="AE301" s="177" t="s">
        <v>1</v>
      </c>
      <c r="AF301" s="177" t="s">
        <v>1</v>
      </c>
      <c r="AG301" s="177" t="s">
        <v>1</v>
      </c>
      <c r="AH301" s="177" t="s">
        <v>1</v>
      </c>
      <c r="AI301" s="177" t="s">
        <v>1</v>
      </c>
      <c r="AJ301" s="177" t="s">
        <v>1</v>
      </c>
      <c r="AK301" s="177" t="str">
        <f t="shared" ref="AK301:AK318" si="188">AJ301</f>
        <v>Yes</v>
      </c>
      <c r="AL301" s="177" t="s">
        <v>1</v>
      </c>
      <c r="AM301" s="177" t="s">
        <v>1</v>
      </c>
      <c r="AN301" s="177" t="s">
        <v>5</v>
      </c>
      <c r="AO301" s="177" t="str">
        <f t="shared" ref="AO301:AO318" si="189">AH301</f>
        <v>Yes</v>
      </c>
      <c r="AP301" s="177" t="s">
        <v>1</v>
      </c>
      <c r="AQ301" s="177" t="s">
        <v>1</v>
      </c>
      <c r="AR301" s="177" t="s">
        <v>1</v>
      </c>
      <c r="AS301" s="177" t="s">
        <v>1</v>
      </c>
      <c r="AT301" s="177" t="s">
        <v>1</v>
      </c>
      <c r="AU301" s="177" t="s">
        <v>1</v>
      </c>
      <c r="AV301" s="177" t="s">
        <v>1</v>
      </c>
      <c r="AW301" s="159" t="s">
        <v>5</v>
      </c>
      <c r="AX301" s="160" t="s">
        <v>5</v>
      </c>
      <c r="AY301" s="177" t="s">
        <v>5</v>
      </c>
      <c r="AZ301" s="177" t="str">
        <f>AV301</f>
        <v>Yes</v>
      </c>
      <c r="BA301" s="177" t="str">
        <f>AV301</f>
        <v>Yes</v>
      </c>
      <c r="BB301" s="159" t="s">
        <v>5</v>
      </c>
      <c r="BC301" s="177" t="s">
        <v>5</v>
      </c>
      <c r="BD301" s="177" t="s">
        <v>1</v>
      </c>
      <c r="BE301" s="177" t="s">
        <v>1</v>
      </c>
      <c r="BF301" s="177" t="s">
        <v>5</v>
      </c>
    </row>
    <row r="302" spans="1:58" ht="15.5" thickTop="1" thickBot="1" x14ac:dyDescent="0.4">
      <c r="A302" s="250"/>
      <c r="B302" s="62" t="s">
        <v>35</v>
      </c>
      <c r="D302" s="177" t="s">
        <v>1</v>
      </c>
      <c r="E302" s="177" t="s">
        <v>1</v>
      </c>
      <c r="F302" s="177" t="s">
        <v>1</v>
      </c>
      <c r="G302" s="177" t="s">
        <v>1</v>
      </c>
      <c r="H302" s="159" t="s">
        <v>1</v>
      </c>
      <c r="I302" s="160" t="s">
        <v>5</v>
      </c>
      <c r="J302" s="177" t="s">
        <v>1</v>
      </c>
      <c r="K302" s="159" t="s">
        <v>1</v>
      </c>
      <c r="L302" s="160" t="s">
        <v>5</v>
      </c>
      <c r="M302" s="177" t="s">
        <v>1</v>
      </c>
      <c r="N302" s="159" t="s">
        <v>1</v>
      </c>
      <c r="O302" s="159" t="s">
        <v>1</v>
      </c>
      <c r="P302" s="159" t="s">
        <v>1</v>
      </c>
      <c r="Q302" s="159" t="s">
        <v>1</v>
      </c>
      <c r="R302" s="160" t="s">
        <v>5</v>
      </c>
      <c r="S302" s="159" t="s">
        <v>1</v>
      </c>
      <c r="T302" s="160" t="s">
        <v>5</v>
      </c>
      <c r="U302" s="177" t="s">
        <v>1</v>
      </c>
      <c r="V302" s="177" t="s">
        <v>1</v>
      </c>
      <c r="W302" s="177" t="s">
        <v>1</v>
      </c>
      <c r="X302" s="177" t="s">
        <v>1</v>
      </c>
      <c r="Y302" s="177" t="s">
        <v>5</v>
      </c>
      <c r="Z302" s="177" t="s">
        <v>5</v>
      </c>
      <c r="AA302" s="177" t="s">
        <v>5</v>
      </c>
      <c r="AB302" s="177" t="s">
        <v>1</v>
      </c>
      <c r="AC302" s="177" t="s">
        <v>1</v>
      </c>
      <c r="AD302" s="177" t="str">
        <f t="shared" si="185"/>
        <v>No</v>
      </c>
      <c r="AE302" s="177" t="s">
        <v>1</v>
      </c>
      <c r="AF302" s="177" t="s">
        <v>1</v>
      </c>
      <c r="AG302" s="177" t="s">
        <v>1</v>
      </c>
      <c r="AH302" s="177" t="s">
        <v>5</v>
      </c>
      <c r="AI302" s="177" t="s">
        <v>5</v>
      </c>
      <c r="AJ302" s="177" t="s">
        <v>1</v>
      </c>
      <c r="AK302" s="177" t="str">
        <f t="shared" si="188"/>
        <v>Yes</v>
      </c>
      <c r="AL302" s="177" t="s">
        <v>1</v>
      </c>
      <c r="AM302" s="177" t="s">
        <v>1</v>
      </c>
      <c r="AN302" s="177" t="s">
        <v>5</v>
      </c>
      <c r="AO302" s="177" t="str">
        <f t="shared" si="189"/>
        <v>No</v>
      </c>
      <c r="AP302" s="177" t="s">
        <v>1</v>
      </c>
      <c r="AQ302" s="177" t="s">
        <v>1</v>
      </c>
      <c r="AR302" s="177" t="s">
        <v>1</v>
      </c>
      <c r="AS302" s="177" t="s">
        <v>5</v>
      </c>
      <c r="AT302" s="177" t="s">
        <v>1</v>
      </c>
      <c r="AU302" s="177" t="s">
        <v>1</v>
      </c>
      <c r="AV302" s="177" t="s">
        <v>1</v>
      </c>
      <c r="AW302" s="159" t="s">
        <v>5</v>
      </c>
      <c r="AX302" s="160" t="s">
        <v>5</v>
      </c>
      <c r="AY302" s="177" t="s">
        <v>5</v>
      </c>
      <c r="AZ302" s="177" t="str">
        <f t="shared" ref="AZ302:AZ318" si="190">AV302</f>
        <v>Yes</v>
      </c>
      <c r="BA302" s="177" t="str">
        <f t="shared" ref="BA302:BA318" si="191">AV302</f>
        <v>Yes</v>
      </c>
      <c r="BB302" s="159" t="s">
        <v>5</v>
      </c>
      <c r="BC302" s="177" t="s">
        <v>5</v>
      </c>
      <c r="BD302" s="177" t="s">
        <v>1</v>
      </c>
      <c r="BE302" s="177" t="s">
        <v>1</v>
      </c>
      <c r="BF302" s="177" t="s">
        <v>5</v>
      </c>
    </row>
    <row r="303" spans="1:58" ht="15.5" thickTop="1" thickBot="1" x14ac:dyDescent="0.4">
      <c r="A303" s="250"/>
      <c r="B303" s="62" t="s">
        <v>36</v>
      </c>
      <c r="D303" s="177" t="s">
        <v>1</v>
      </c>
      <c r="E303" s="177" t="s">
        <v>1</v>
      </c>
      <c r="F303" s="177" t="s">
        <v>1</v>
      </c>
      <c r="G303" s="177" t="s">
        <v>1</v>
      </c>
      <c r="H303" s="159" t="s">
        <v>1</v>
      </c>
      <c r="I303" s="160" t="s">
        <v>5</v>
      </c>
      <c r="J303" s="177" t="s">
        <v>1</v>
      </c>
      <c r="K303" s="159" t="s">
        <v>1</v>
      </c>
      <c r="L303" s="160" t="s">
        <v>5</v>
      </c>
      <c r="M303" s="177" t="s">
        <v>1</v>
      </c>
      <c r="N303" s="159" t="s">
        <v>1</v>
      </c>
      <c r="O303" s="159" t="s">
        <v>1</v>
      </c>
      <c r="P303" s="159" t="s">
        <v>1</v>
      </c>
      <c r="Q303" s="159" t="s">
        <v>1</v>
      </c>
      <c r="R303" s="160" t="s">
        <v>5</v>
      </c>
      <c r="S303" s="159" t="s">
        <v>1</v>
      </c>
      <c r="T303" s="160" t="s">
        <v>5</v>
      </c>
      <c r="U303" s="177" t="s">
        <v>1</v>
      </c>
      <c r="V303" s="177" t="s">
        <v>1</v>
      </c>
      <c r="W303" s="177" t="s">
        <v>1</v>
      </c>
      <c r="X303" s="177" t="s">
        <v>1</v>
      </c>
      <c r="Y303" s="177" t="s">
        <v>5</v>
      </c>
      <c r="Z303" s="177" t="s">
        <v>5</v>
      </c>
      <c r="AA303" s="177" t="s">
        <v>5</v>
      </c>
      <c r="AB303" s="177" t="s">
        <v>1</v>
      </c>
      <c r="AC303" s="177" t="s">
        <v>1</v>
      </c>
      <c r="AD303" s="177" t="str">
        <f t="shared" si="185"/>
        <v>Yes</v>
      </c>
      <c r="AE303" s="177" t="s">
        <v>1</v>
      </c>
      <c r="AF303" s="177" t="s">
        <v>1</v>
      </c>
      <c r="AG303" s="177" t="s">
        <v>1</v>
      </c>
      <c r="AH303" s="177" t="s">
        <v>1</v>
      </c>
      <c r="AI303" s="177" t="s">
        <v>1</v>
      </c>
      <c r="AJ303" s="177" t="s">
        <v>1</v>
      </c>
      <c r="AK303" s="177" t="str">
        <f t="shared" si="188"/>
        <v>Yes</v>
      </c>
      <c r="AL303" s="177" t="s">
        <v>1</v>
      </c>
      <c r="AM303" s="177" t="s">
        <v>1</v>
      </c>
      <c r="AN303" s="177" t="s">
        <v>5</v>
      </c>
      <c r="AO303" s="177" t="str">
        <f t="shared" si="189"/>
        <v>Yes</v>
      </c>
      <c r="AP303" s="177" t="s">
        <v>1</v>
      </c>
      <c r="AQ303" s="177" t="s">
        <v>1</v>
      </c>
      <c r="AR303" s="177" t="s">
        <v>1</v>
      </c>
      <c r="AS303" s="177" t="s">
        <v>5</v>
      </c>
      <c r="AT303" s="177" t="s">
        <v>1</v>
      </c>
      <c r="AU303" s="177" t="s">
        <v>1</v>
      </c>
      <c r="AV303" s="177" t="s">
        <v>1</v>
      </c>
      <c r="AW303" s="159" t="s">
        <v>5</v>
      </c>
      <c r="AX303" s="160" t="s">
        <v>5</v>
      </c>
      <c r="AY303" s="177" t="s">
        <v>5</v>
      </c>
      <c r="AZ303" s="177" t="str">
        <f t="shared" si="190"/>
        <v>Yes</v>
      </c>
      <c r="BA303" s="177" t="str">
        <f t="shared" si="191"/>
        <v>Yes</v>
      </c>
      <c r="BB303" s="159" t="s">
        <v>5</v>
      </c>
      <c r="BC303" s="177" t="s">
        <v>5</v>
      </c>
      <c r="BD303" s="177" t="s">
        <v>1</v>
      </c>
      <c r="BE303" s="177" t="s">
        <v>1</v>
      </c>
      <c r="BF303" s="177" t="s">
        <v>5</v>
      </c>
    </row>
    <row r="304" spans="1:58" ht="15.5" thickTop="1" thickBot="1" x14ac:dyDescent="0.4">
      <c r="A304" s="250"/>
      <c r="B304" s="62" t="s">
        <v>37</v>
      </c>
      <c r="D304" s="177" t="s">
        <v>1</v>
      </c>
      <c r="E304" s="177" t="s">
        <v>1</v>
      </c>
      <c r="F304" s="177" t="s">
        <v>1</v>
      </c>
      <c r="G304" s="177" t="s">
        <v>1</v>
      </c>
      <c r="H304" s="159" t="s">
        <v>1</v>
      </c>
      <c r="I304" s="160" t="s">
        <v>5</v>
      </c>
      <c r="J304" s="177" t="s">
        <v>1</v>
      </c>
      <c r="K304" s="159" t="s">
        <v>1</v>
      </c>
      <c r="L304" s="160" t="s">
        <v>5</v>
      </c>
      <c r="M304" s="177" t="s">
        <v>1</v>
      </c>
      <c r="N304" s="159" t="s">
        <v>1</v>
      </c>
      <c r="O304" s="159" t="s">
        <v>1</v>
      </c>
      <c r="P304" s="159" t="s">
        <v>1</v>
      </c>
      <c r="Q304" s="159" t="s">
        <v>1</v>
      </c>
      <c r="R304" s="160" t="s">
        <v>5</v>
      </c>
      <c r="S304" s="159" t="s">
        <v>1</v>
      </c>
      <c r="T304" s="160" t="s">
        <v>5</v>
      </c>
      <c r="U304" s="177" t="s">
        <v>1</v>
      </c>
      <c r="V304" s="177" t="s">
        <v>5</v>
      </c>
      <c r="W304" s="177" t="s">
        <v>1</v>
      </c>
      <c r="X304" s="177" t="s">
        <v>5</v>
      </c>
      <c r="Y304" s="177" t="s">
        <v>5</v>
      </c>
      <c r="Z304" s="177" t="s">
        <v>5</v>
      </c>
      <c r="AA304" s="177" t="s">
        <v>5</v>
      </c>
      <c r="AB304" s="177" t="s">
        <v>1</v>
      </c>
      <c r="AC304" s="177" t="s">
        <v>5</v>
      </c>
      <c r="AD304" s="177" t="str">
        <f t="shared" si="185"/>
        <v>Yes</v>
      </c>
      <c r="AE304" s="177" t="s">
        <v>1</v>
      </c>
      <c r="AF304" s="177" t="s">
        <v>5</v>
      </c>
      <c r="AG304" s="177" t="s">
        <v>1</v>
      </c>
      <c r="AH304" s="177" t="s">
        <v>1</v>
      </c>
      <c r="AI304" s="177" t="s">
        <v>1</v>
      </c>
      <c r="AJ304" s="177" t="s">
        <v>5</v>
      </c>
      <c r="AK304" s="177" t="str">
        <f t="shared" si="188"/>
        <v>No</v>
      </c>
      <c r="AL304" s="177" t="s">
        <v>1</v>
      </c>
      <c r="AM304" s="177" t="s">
        <v>1</v>
      </c>
      <c r="AN304" s="177" t="s">
        <v>5</v>
      </c>
      <c r="AO304" s="177" t="str">
        <f t="shared" si="189"/>
        <v>Yes</v>
      </c>
      <c r="AP304" s="177" t="s">
        <v>1</v>
      </c>
      <c r="AQ304" s="177" t="s">
        <v>1</v>
      </c>
      <c r="AR304" s="177" t="s">
        <v>1</v>
      </c>
      <c r="AS304" s="177" t="s">
        <v>5</v>
      </c>
      <c r="AT304" s="177" t="s">
        <v>5</v>
      </c>
      <c r="AU304" s="177" t="s">
        <v>1</v>
      </c>
      <c r="AV304" s="177" t="s">
        <v>5</v>
      </c>
      <c r="AW304" s="159" t="s">
        <v>5</v>
      </c>
      <c r="AX304" s="160" t="s">
        <v>5</v>
      </c>
      <c r="AY304" s="177" t="s">
        <v>5</v>
      </c>
      <c r="AZ304" s="177" t="str">
        <f t="shared" si="190"/>
        <v>No</v>
      </c>
      <c r="BA304" s="177" t="str">
        <f t="shared" si="191"/>
        <v>No</v>
      </c>
      <c r="BB304" s="159" t="s">
        <v>5</v>
      </c>
      <c r="BC304" s="177" t="s">
        <v>5</v>
      </c>
      <c r="BD304" s="177" t="s">
        <v>5</v>
      </c>
      <c r="BE304" s="177" t="s">
        <v>1</v>
      </c>
      <c r="BF304" s="177" t="s">
        <v>5</v>
      </c>
    </row>
    <row r="305" spans="1:58" ht="15.5" thickTop="1" thickBot="1" x14ac:dyDescent="0.4">
      <c r="A305" s="250"/>
      <c r="B305" s="62" t="s">
        <v>38</v>
      </c>
      <c r="D305" s="177" t="s">
        <v>1</v>
      </c>
      <c r="E305" s="177" t="s">
        <v>5</v>
      </c>
      <c r="F305" s="216" t="s">
        <v>1</v>
      </c>
      <c r="G305" s="177" t="s">
        <v>1</v>
      </c>
      <c r="H305" s="159" t="s">
        <v>1</v>
      </c>
      <c r="I305" s="160" t="s">
        <v>5</v>
      </c>
      <c r="J305" s="177" t="s">
        <v>1</v>
      </c>
      <c r="K305" s="159" t="s">
        <v>5</v>
      </c>
      <c r="L305" s="160" t="s">
        <v>5</v>
      </c>
      <c r="M305" s="177" t="s">
        <v>1</v>
      </c>
      <c r="N305" s="159" t="s">
        <v>5</v>
      </c>
      <c r="O305" s="159" t="s">
        <v>5</v>
      </c>
      <c r="P305" s="159" t="s">
        <v>5</v>
      </c>
      <c r="Q305" s="159" t="s">
        <v>5</v>
      </c>
      <c r="R305" s="160" t="s">
        <v>5</v>
      </c>
      <c r="S305" s="159" t="s">
        <v>1</v>
      </c>
      <c r="T305" s="160" t="s">
        <v>5</v>
      </c>
      <c r="U305" s="177" t="s">
        <v>1</v>
      </c>
      <c r="V305" s="177" t="s">
        <v>5</v>
      </c>
      <c r="W305" s="177" t="s">
        <v>1</v>
      </c>
      <c r="X305" s="177" t="s">
        <v>5</v>
      </c>
      <c r="Y305" s="177" t="s">
        <v>5</v>
      </c>
      <c r="Z305" s="177" t="s">
        <v>5</v>
      </c>
      <c r="AA305" s="177" t="s">
        <v>5</v>
      </c>
      <c r="AB305" s="177" t="s">
        <v>5</v>
      </c>
      <c r="AC305" s="177" t="s">
        <v>5</v>
      </c>
      <c r="AD305" s="177" t="str">
        <f t="shared" si="185"/>
        <v>No</v>
      </c>
      <c r="AE305" s="177" t="s">
        <v>5</v>
      </c>
      <c r="AF305" s="177" t="s">
        <v>5</v>
      </c>
      <c r="AG305" s="177" t="s">
        <v>5</v>
      </c>
      <c r="AH305" s="177" t="s">
        <v>5</v>
      </c>
      <c r="AI305" s="177" t="s">
        <v>5</v>
      </c>
      <c r="AJ305" s="177" t="s">
        <v>5</v>
      </c>
      <c r="AK305" s="177" t="str">
        <f t="shared" si="188"/>
        <v>No</v>
      </c>
      <c r="AL305" s="177" t="s">
        <v>5</v>
      </c>
      <c r="AM305" s="177" t="s">
        <v>5</v>
      </c>
      <c r="AN305" s="177" t="s">
        <v>5</v>
      </c>
      <c r="AO305" s="177" t="str">
        <f t="shared" si="189"/>
        <v>No</v>
      </c>
      <c r="AP305" s="177" t="s">
        <v>1</v>
      </c>
      <c r="AQ305" s="177" t="s">
        <v>5</v>
      </c>
      <c r="AR305" s="177" t="s">
        <v>1</v>
      </c>
      <c r="AS305" s="177" t="s">
        <v>5</v>
      </c>
      <c r="AT305" s="177" t="s">
        <v>5</v>
      </c>
      <c r="AU305" s="177" t="s">
        <v>5</v>
      </c>
      <c r="AV305" s="177" t="s">
        <v>5</v>
      </c>
      <c r="AW305" s="159" t="s">
        <v>5</v>
      </c>
      <c r="AX305" s="160" t="s">
        <v>5</v>
      </c>
      <c r="AY305" s="177" t="s">
        <v>5</v>
      </c>
      <c r="AZ305" s="177" t="str">
        <f t="shared" si="190"/>
        <v>No</v>
      </c>
      <c r="BA305" s="177" t="str">
        <f t="shared" si="191"/>
        <v>No</v>
      </c>
      <c r="BB305" s="159" t="s">
        <v>5</v>
      </c>
      <c r="BC305" s="177" t="s">
        <v>5</v>
      </c>
      <c r="BD305" s="177" t="s">
        <v>5</v>
      </c>
      <c r="BE305" s="177" t="s">
        <v>5</v>
      </c>
      <c r="BF305" s="177" t="s">
        <v>5</v>
      </c>
    </row>
    <row r="306" spans="1:58" ht="15.5" thickTop="1" thickBot="1" x14ac:dyDescent="0.4">
      <c r="A306" s="250"/>
      <c r="B306" s="62" t="s">
        <v>39</v>
      </c>
      <c r="D306" s="177" t="s">
        <v>1</v>
      </c>
      <c r="E306" s="177" t="s">
        <v>1</v>
      </c>
      <c r="F306" s="177" t="s">
        <v>1</v>
      </c>
      <c r="G306" s="177" t="s">
        <v>1</v>
      </c>
      <c r="H306" s="159" t="s">
        <v>1</v>
      </c>
      <c r="I306" s="160" t="s">
        <v>5</v>
      </c>
      <c r="J306" s="177" t="s">
        <v>1</v>
      </c>
      <c r="K306" s="159" t="s">
        <v>1</v>
      </c>
      <c r="L306" s="160" t="s">
        <v>5</v>
      </c>
      <c r="M306" s="177" t="s">
        <v>1</v>
      </c>
      <c r="N306" s="159" t="s">
        <v>1</v>
      </c>
      <c r="O306" s="159" t="s">
        <v>1</v>
      </c>
      <c r="P306" s="159" t="s">
        <v>1</v>
      </c>
      <c r="Q306" s="159" t="s">
        <v>1</v>
      </c>
      <c r="R306" s="160" t="s">
        <v>5</v>
      </c>
      <c r="S306" s="159" t="s">
        <v>1</v>
      </c>
      <c r="T306" s="160" t="s">
        <v>5</v>
      </c>
      <c r="U306" s="177" t="s">
        <v>1</v>
      </c>
      <c r="V306" s="177" t="s">
        <v>1</v>
      </c>
      <c r="W306" s="177" t="s">
        <v>1</v>
      </c>
      <c r="X306" s="177" t="s">
        <v>1</v>
      </c>
      <c r="Y306" s="177" t="s">
        <v>1</v>
      </c>
      <c r="Z306" s="177" t="s">
        <v>5</v>
      </c>
      <c r="AA306" s="177" t="s">
        <v>5</v>
      </c>
      <c r="AB306" s="177" t="s">
        <v>1</v>
      </c>
      <c r="AC306" s="177" t="s">
        <v>1</v>
      </c>
      <c r="AD306" s="177" t="str">
        <f t="shared" si="185"/>
        <v>No</v>
      </c>
      <c r="AE306" s="177" t="s">
        <v>1</v>
      </c>
      <c r="AF306" s="177" t="s">
        <v>5</v>
      </c>
      <c r="AG306" s="177" t="s">
        <v>1</v>
      </c>
      <c r="AH306" s="177" t="s">
        <v>5</v>
      </c>
      <c r="AI306" s="177" t="s">
        <v>5</v>
      </c>
      <c r="AJ306" s="177" t="s">
        <v>5</v>
      </c>
      <c r="AK306" s="177" t="str">
        <f t="shared" si="188"/>
        <v>No</v>
      </c>
      <c r="AL306" s="177" t="s">
        <v>276</v>
      </c>
      <c r="AM306" s="177" t="s">
        <v>1</v>
      </c>
      <c r="AN306" s="177" t="s">
        <v>5</v>
      </c>
      <c r="AO306" s="177" t="str">
        <f t="shared" si="189"/>
        <v>No</v>
      </c>
      <c r="AP306" s="177" t="s">
        <v>1</v>
      </c>
      <c r="AQ306" s="177" t="s">
        <v>1</v>
      </c>
      <c r="AR306" s="177" t="s">
        <v>1</v>
      </c>
      <c r="AS306" s="177" t="s">
        <v>5</v>
      </c>
      <c r="AT306" s="177" t="s">
        <v>5</v>
      </c>
      <c r="AU306" s="177" t="s">
        <v>1</v>
      </c>
      <c r="AV306" s="177" t="s">
        <v>1</v>
      </c>
      <c r="AW306" s="159" t="s">
        <v>5</v>
      </c>
      <c r="AX306" s="160" t="s">
        <v>5</v>
      </c>
      <c r="AY306" s="177" t="s">
        <v>5</v>
      </c>
      <c r="AZ306" s="177" t="str">
        <f t="shared" si="190"/>
        <v>Yes</v>
      </c>
      <c r="BA306" s="177" t="str">
        <f t="shared" si="191"/>
        <v>Yes</v>
      </c>
      <c r="BB306" s="159" t="s">
        <v>5</v>
      </c>
      <c r="BC306" s="177" t="s">
        <v>5</v>
      </c>
      <c r="BD306" s="177" t="s">
        <v>5</v>
      </c>
      <c r="BE306" s="177" t="s">
        <v>1</v>
      </c>
      <c r="BF306" s="177" t="s">
        <v>5</v>
      </c>
    </row>
    <row r="307" spans="1:58" ht="15.5" thickTop="1" thickBot="1" x14ac:dyDescent="0.4">
      <c r="A307" s="250"/>
      <c r="B307" s="62" t="s">
        <v>40</v>
      </c>
      <c r="D307" s="177" t="s">
        <v>5</v>
      </c>
      <c r="E307" s="177" t="s">
        <v>5</v>
      </c>
      <c r="F307" s="216" t="s">
        <v>1</v>
      </c>
      <c r="G307" s="177" t="s">
        <v>5</v>
      </c>
      <c r="H307" s="159" t="s">
        <v>1</v>
      </c>
      <c r="I307" s="160" t="s">
        <v>5</v>
      </c>
      <c r="J307" s="177" t="s">
        <v>1</v>
      </c>
      <c r="K307" s="159" t="s">
        <v>5</v>
      </c>
      <c r="L307" s="160" t="s">
        <v>5</v>
      </c>
      <c r="M307" s="177" t="s">
        <v>5</v>
      </c>
      <c r="N307" s="159" t="s">
        <v>5</v>
      </c>
      <c r="O307" s="159" t="s">
        <v>5</v>
      </c>
      <c r="P307" s="159" t="s">
        <v>5</v>
      </c>
      <c r="Q307" s="159" t="s">
        <v>5</v>
      </c>
      <c r="R307" s="160" t="s">
        <v>5</v>
      </c>
      <c r="S307" s="159" t="s">
        <v>1</v>
      </c>
      <c r="T307" s="160" t="s">
        <v>5</v>
      </c>
      <c r="U307" s="177" t="s">
        <v>1</v>
      </c>
      <c r="V307" s="177" t="s">
        <v>5</v>
      </c>
      <c r="W307" s="177" t="s">
        <v>5</v>
      </c>
      <c r="X307" s="177" t="s">
        <v>5</v>
      </c>
      <c r="Y307" s="177" t="s">
        <v>5</v>
      </c>
      <c r="Z307" s="177" t="s">
        <v>5</v>
      </c>
      <c r="AA307" s="177" t="s">
        <v>5</v>
      </c>
      <c r="AB307" s="177" t="s">
        <v>5</v>
      </c>
      <c r="AC307" s="177" t="s">
        <v>5</v>
      </c>
      <c r="AD307" s="177" t="str">
        <f t="shared" si="185"/>
        <v>No</v>
      </c>
      <c r="AE307" s="177" t="s">
        <v>5</v>
      </c>
      <c r="AF307" s="177" t="s">
        <v>5</v>
      </c>
      <c r="AG307" s="177" t="s">
        <v>5</v>
      </c>
      <c r="AH307" s="177" t="s">
        <v>5</v>
      </c>
      <c r="AI307" s="177" t="s">
        <v>5</v>
      </c>
      <c r="AJ307" s="177" t="s">
        <v>5</v>
      </c>
      <c r="AK307" s="177" t="str">
        <f t="shared" si="188"/>
        <v>No</v>
      </c>
      <c r="AL307" s="177" t="s">
        <v>5</v>
      </c>
      <c r="AM307" s="177" t="s">
        <v>5</v>
      </c>
      <c r="AN307" s="177" t="s">
        <v>5</v>
      </c>
      <c r="AO307" s="177" t="str">
        <f t="shared" si="189"/>
        <v>No</v>
      </c>
      <c r="AP307" s="177" t="s">
        <v>1</v>
      </c>
      <c r="AQ307" s="177" t="s">
        <v>5</v>
      </c>
      <c r="AR307" s="177" t="s">
        <v>1</v>
      </c>
      <c r="AS307" s="177" t="s">
        <v>5</v>
      </c>
      <c r="AT307" s="177" t="s">
        <v>5</v>
      </c>
      <c r="AU307" s="177" t="s">
        <v>5</v>
      </c>
      <c r="AV307" s="177" t="s">
        <v>1</v>
      </c>
      <c r="AW307" s="159" t="s">
        <v>5</v>
      </c>
      <c r="AX307" s="160" t="s">
        <v>5</v>
      </c>
      <c r="AY307" s="177" t="s">
        <v>5</v>
      </c>
      <c r="AZ307" s="177" t="str">
        <f t="shared" si="190"/>
        <v>Yes</v>
      </c>
      <c r="BA307" s="177" t="str">
        <f t="shared" si="191"/>
        <v>Yes</v>
      </c>
      <c r="BB307" s="159" t="s">
        <v>5</v>
      </c>
      <c r="BC307" s="177" t="s">
        <v>5</v>
      </c>
      <c r="BD307" s="177" t="s">
        <v>5</v>
      </c>
      <c r="BE307" s="177" t="s">
        <v>5</v>
      </c>
      <c r="BF307" s="177" t="s">
        <v>5</v>
      </c>
    </row>
    <row r="308" spans="1:58" ht="15.5" thickTop="1" thickBot="1" x14ac:dyDescent="0.4">
      <c r="A308" s="250"/>
      <c r="B308" s="62" t="s">
        <v>41</v>
      </c>
      <c r="D308" s="177" t="s">
        <v>1</v>
      </c>
      <c r="E308" s="177" t="s">
        <v>1</v>
      </c>
      <c r="F308" s="177" t="s">
        <v>1</v>
      </c>
      <c r="G308" s="177" t="s">
        <v>1</v>
      </c>
      <c r="H308" s="159" t="s">
        <v>1</v>
      </c>
      <c r="I308" s="160" t="s">
        <v>5</v>
      </c>
      <c r="J308" s="177" t="s">
        <v>1</v>
      </c>
      <c r="K308" s="159" t="s">
        <v>5</v>
      </c>
      <c r="L308" s="160" t="s">
        <v>5</v>
      </c>
      <c r="M308" s="177" t="s">
        <v>1</v>
      </c>
      <c r="N308" s="159" t="s">
        <v>1</v>
      </c>
      <c r="O308" s="159" t="s">
        <v>1</v>
      </c>
      <c r="P308" s="159" t="s">
        <v>1</v>
      </c>
      <c r="Q308" s="159" t="s">
        <v>1</v>
      </c>
      <c r="R308" s="160" t="s">
        <v>5</v>
      </c>
      <c r="S308" s="159" t="s">
        <v>5</v>
      </c>
      <c r="T308" s="160" t="s">
        <v>5</v>
      </c>
      <c r="U308" s="177" t="s">
        <v>1</v>
      </c>
      <c r="V308" s="177" t="s">
        <v>1</v>
      </c>
      <c r="W308" s="177" t="s">
        <v>1</v>
      </c>
      <c r="X308" s="177" t="s">
        <v>1</v>
      </c>
      <c r="Y308" s="177" t="s">
        <v>5</v>
      </c>
      <c r="Z308" s="177" t="s">
        <v>5</v>
      </c>
      <c r="AA308" s="177" t="s">
        <v>5</v>
      </c>
      <c r="AB308" s="177" t="s">
        <v>1</v>
      </c>
      <c r="AC308" s="177" t="s">
        <v>1</v>
      </c>
      <c r="AD308" s="177" t="str">
        <f t="shared" si="185"/>
        <v>No</v>
      </c>
      <c r="AE308" s="177" t="s">
        <v>1</v>
      </c>
      <c r="AF308" s="177" t="s">
        <v>5</v>
      </c>
      <c r="AG308" s="177" t="s">
        <v>1</v>
      </c>
      <c r="AH308" s="177" t="s">
        <v>5</v>
      </c>
      <c r="AI308" s="177" t="s">
        <v>5</v>
      </c>
      <c r="AJ308" s="177" t="s">
        <v>1</v>
      </c>
      <c r="AK308" s="177" t="str">
        <f t="shared" si="188"/>
        <v>Yes</v>
      </c>
      <c r="AL308" s="177" t="s">
        <v>1</v>
      </c>
      <c r="AM308" s="177" t="s">
        <v>1</v>
      </c>
      <c r="AN308" s="177" t="s">
        <v>5</v>
      </c>
      <c r="AO308" s="177" t="str">
        <f t="shared" si="189"/>
        <v>No</v>
      </c>
      <c r="AP308" s="177" t="s">
        <v>1</v>
      </c>
      <c r="AQ308" s="177" t="s">
        <v>1</v>
      </c>
      <c r="AR308" s="177" t="s">
        <v>1</v>
      </c>
      <c r="AS308" s="177" t="s">
        <v>5</v>
      </c>
      <c r="AT308" s="177" t="s">
        <v>5</v>
      </c>
      <c r="AU308" s="177" t="s">
        <v>1</v>
      </c>
      <c r="AV308" s="177" t="s">
        <v>1</v>
      </c>
      <c r="AW308" s="159" t="s">
        <v>5</v>
      </c>
      <c r="AX308" s="160" t="s">
        <v>5</v>
      </c>
      <c r="AY308" s="177" t="s">
        <v>5</v>
      </c>
      <c r="AZ308" s="177" t="str">
        <f t="shared" si="190"/>
        <v>Yes</v>
      </c>
      <c r="BA308" s="177" t="str">
        <f t="shared" si="191"/>
        <v>Yes</v>
      </c>
      <c r="BB308" s="159" t="s">
        <v>5</v>
      </c>
      <c r="BC308" s="177" t="s">
        <v>5</v>
      </c>
      <c r="BD308" s="177" t="s">
        <v>1</v>
      </c>
      <c r="BE308" s="177" t="s">
        <v>1</v>
      </c>
      <c r="BF308" s="177" t="s">
        <v>5</v>
      </c>
    </row>
    <row r="309" spans="1:58" ht="15.5" thickTop="1" thickBot="1" x14ac:dyDescent="0.4">
      <c r="A309" s="250"/>
      <c r="B309" s="62" t="s">
        <v>42</v>
      </c>
      <c r="D309" s="177" t="s">
        <v>1</v>
      </c>
      <c r="E309" s="177" t="s">
        <v>1</v>
      </c>
      <c r="F309" s="177" t="s">
        <v>1</v>
      </c>
      <c r="G309" s="177" t="s">
        <v>1</v>
      </c>
      <c r="H309" s="159" t="s">
        <v>1</v>
      </c>
      <c r="I309" s="160" t="s">
        <v>5</v>
      </c>
      <c r="J309" s="177" t="s">
        <v>1</v>
      </c>
      <c r="K309" s="159" t="s">
        <v>1</v>
      </c>
      <c r="L309" s="160" t="s">
        <v>5</v>
      </c>
      <c r="M309" s="177" t="s">
        <v>1</v>
      </c>
      <c r="N309" s="159" t="s">
        <v>1</v>
      </c>
      <c r="O309" s="159" t="s">
        <v>1</v>
      </c>
      <c r="P309" s="159" t="s">
        <v>1</v>
      </c>
      <c r="Q309" s="159" t="s">
        <v>1</v>
      </c>
      <c r="R309" s="160" t="s">
        <v>5</v>
      </c>
      <c r="S309" s="159" t="s">
        <v>1</v>
      </c>
      <c r="T309" s="160" t="s">
        <v>5</v>
      </c>
      <c r="U309" s="177" t="s">
        <v>1</v>
      </c>
      <c r="V309" s="177" t="s">
        <v>1</v>
      </c>
      <c r="W309" s="177" t="s">
        <v>1</v>
      </c>
      <c r="X309" s="177" t="s">
        <v>1</v>
      </c>
      <c r="Y309" s="177" t="s">
        <v>5</v>
      </c>
      <c r="Z309" s="177" t="s">
        <v>5</v>
      </c>
      <c r="AA309" s="177" t="s">
        <v>5</v>
      </c>
      <c r="AB309" s="177" t="s">
        <v>1</v>
      </c>
      <c r="AC309" s="177" t="s">
        <v>1</v>
      </c>
      <c r="AD309" s="177" t="str">
        <f t="shared" si="185"/>
        <v>No</v>
      </c>
      <c r="AE309" s="177" t="s">
        <v>1</v>
      </c>
      <c r="AF309" s="177" t="s">
        <v>1</v>
      </c>
      <c r="AG309" s="177" t="s">
        <v>1</v>
      </c>
      <c r="AH309" s="177" t="s">
        <v>5</v>
      </c>
      <c r="AI309" s="177" t="s">
        <v>5</v>
      </c>
      <c r="AJ309" s="177" t="s">
        <v>1</v>
      </c>
      <c r="AK309" s="177" t="str">
        <f t="shared" si="188"/>
        <v>Yes</v>
      </c>
      <c r="AL309" s="177" t="s">
        <v>1</v>
      </c>
      <c r="AM309" s="177" t="s">
        <v>1</v>
      </c>
      <c r="AN309" s="177" t="s">
        <v>5</v>
      </c>
      <c r="AO309" s="177" t="str">
        <f t="shared" si="189"/>
        <v>No</v>
      </c>
      <c r="AP309" s="177" t="s">
        <v>1</v>
      </c>
      <c r="AQ309" s="177" t="s">
        <v>1</v>
      </c>
      <c r="AR309" s="177" t="s">
        <v>1</v>
      </c>
      <c r="AS309" s="177" t="s">
        <v>5</v>
      </c>
      <c r="AT309" s="177" t="s">
        <v>1</v>
      </c>
      <c r="AU309" s="177" t="s">
        <v>1</v>
      </c>
      <c r="AV309" s="177" t="s">
        <v>1</v>
      </c>
      <c r="AW309" s="159" t="s">
        <v>5</v>
      </c>
      <c r="AX309" s="160" t="s">
        <v>5</v>
      </c>
      <c r="AY309" s="177" t="s">
        <v>5</v>
      </c>
      <c r="AZ309" s="177" t="str">
        <f t="shared" si="190"/>
        <v>Yes</v>
      </c>
      <c r="BA309" s="177" t="str">
        <f t="shared" si="191"/>
        <v>Yes</v>
      </c>
      <c r="BB309" s="159" t="s">
        <v>5</v>
      </c>
      <c r="BC309" s="177" t="s">
        <v>5</v>
      </c>
      <c r="BD309" s="177" t="s">
        <v>1</v>
      </c>
      <c r="BE309" s="177" t="s">
        <v>1</v>
      </c>
      <c r="BF309" s="177" t="s">
        <v>5</v>
      </c>
    </row>
    <row r="310" spans="1:58" ht="15.5" thickTop="1" thickBot="1" x14ac:dyDescent="0.4">
      <c r="A310" s="250"/>
      <c r="B310" s="62" t="s">
        <v>43</v>
      </c>
      <c r="D310" s="177" t="s">
        <v>5</v>
      </c>
      <c r="E310" s="177" t="s">
        <v>5</v>
      </c>
      <c r="F310" s="177" t="s">
        <v>1</v>
      </c>
      <c r="G310" s="177" t="s">
        <v>1</v>
      </c>
      <c r="H310" s="159" t="s">
        <v>1</v>
      </c>
      <c r="I310" s="160" t="s">
        <v>5</v>
      </c>
      <c r="J310" s="177" t="s">
        <v>1</v>
      </c>
      <c r="K310" s="159" t="s">
        <v>5</v>
      </c>
      <c r="L310" s="160" t="s">
        <v>5</v>
      </c>
      <c r="M310" s="177" t="s">
        <v>1</v>
      </c>
      <c r="N310" s="159" t="s">
        <v>1</v>
      </c>
      <c r="O310" s="159" t="s">
        <v>1</v>
      </c>
      <c r="P310" s="159" t="s">
        <v>1</v>
      </c>
      <c r="Q310" s="159" t="s">
        <v>1</v>
      </c>
      <c r="R310" s="160" t="s">
        <v>5</v>
      </c>
      <c r="S310" s="159" t="s">
        <v>5</v>
      </c>
      <c r="T310" s="160" t="s">
        <v>5</v>
      </c>
      <c r="U310" s="177" t="s">
        <v>1</v>
      </c>
      <c r="V310" s="177" t="s">
        <v>5</v>
      </c>
      <c r="W310" s="177" t="s">
        <v>1</v>
      </c>
      <c r="X310" s="177" t="s">
        <v>5</v>
      </c>
      <c r="Y310" s="177" t="s">
        <v>5</v>
      </c>
      <c r="Z310" s="177" t="s">
        <v>5</v>
      </c>
      <c r="AA310" s="177" t="s">
        <v>5</v>
      </c>
      <c r="AB310" s="177" t="s">
        <v>5</v>
      </c>
      <c r="AC310" s="177" t="s">
        <v>1</v>
      </c>
      <c r="AD310" s="177" t="str">
        <f t="shared" si="185"/>
        <v>Yes</v>
      </c>
      <c r="AE310" s="177" t="s">
        <v>5</v>
      </c>
      <c r="AF310" s="177" t="s">
        <v>5</v>
      </c>
      <c r="AG310" s="177" t="s">
        <v>5</v>
      </c>
      <c r="AH310" s="177" t="s">
        <v>1</v>
      </c>
      <c r="AI310" s="177" t="s">
        <v>1</v>
      </c>
      <c r="AJ310" s="177" t="s">
        <v>1</v>
      </c>
      <c r="AK310" s="177" t="str">
        <f t="shared" si="188"/>
        <v>Yes</v>
      </c>
      <c r="AL310" s="177" t="s">
        <v>1</v>
      </c>
      <c r="AM310" s="177" t="s">
        <v>1</v>
      </c>
      <c r="AN310" s="177" t="s">
        <v>5</v>
      </c>
      <c r="AO310" s="177" t="str">
        <f t="shared" si="189"/>
        <v>Yes</v>
      </c>
      <c r="AP310" s="177" t="s">
        <v>1</v>
      </c>
      <c r="AQ310" s="177" t="s">
        <v>1</v>
      </c>
      <c r="AR310" s="177" t="s">
        <v>5</v>
      </c>
      <c r="AS310" s="177" t="s">
        <v>5</v>
      </c>
      <c r="AT310" s="177" t="s">
        <v>5</v>
      </c>
      <c r="AU310" s="177" t="s">
        <v>5</v>
      </c>
      <c r="AV310" s="177" t="s">
        <v>5</v>
      </c>
      <c r="AW310" s="159" t="s">
        <v>5</v>
      </c>
      <c r="AX310" s="160" t="s">
        <v>5</v>
      </c>
      <c r="AY310" s="177" t="s">
        <v>5</v>
      </c>
      <c r="AZ310" s="177" t="str">
        <f t="shared" si="190"/>
        <v>No</v>
      </c>
      <c r="BA310" s="177" t="str">
        <f t="shared" si="191"/>
        <v>No</v>
      </c>
      <c r="BB310" s="159" t="s">
        <v>5</v>
      </c>
      <c r="BC310" s="177" t="s">
        <v>5</v>
      </c>
      <c r="BD310" s="177" t="s">
        <v>5</v>
      </c>
      <c r="BE310" s="177" t="s">
        <v>1</v>
      </c>
      <c r="BF310" s="177" t="s">
        <v>5</v>
      </c>
    </row>
    <row r="311" spans="1:58" ht="15.5" thickTop="1" thickBot="1" x14ac:dyDescent="0.4">
      <c r="A311" s="250"/>
      <c r="B311" s="62" t="s">
        <v>44</v>
      </c>
      <c r="D311" s="177" t="s">
        <v>5</v>
      </c>
      <c r="E311" s="177" t="s">
        <v>1</v>
      </c>
      <c r="F311" s="177" t="s">
        <v>1</v>
      </c>
      <c r="G311" s="177" t="s">
        <v>1</v>
      </c>
      <c r="H311" s="159" t="s">
        <v>1</v>
      </c>
      <c r="I311" s="160" t="s">
        <v>5</v>
      </c>
      <c r="J311" s="177" t="s">
        <v>1</v>
      </c>
      <c r="K311" s="159" t="s">
        <v>5</v>
      </c>
      <c r="L311" s="160" t="s">
        <v>5</v>
      </c>
      <c r="M311" s="177" t="s">
        <v>1</v>
      </c>
      <c r="N311" s="159" t="s">
        <v>1</v>
      </c>
      <c r="O311" s="159" t="s">
        <v>1</v>
      </c>
      <c r="P311" s="159" t="s">
        <v>1</v>
      </c>
      <c r="Q311" s="159" t="s">
        <v>1</v>
      </c>
      <c r="R311" s="160" t="s">
        <v>5</v>
      </c>
      <c r="S311" s="159" t="s">
        <v>5</v>
      </c>
      <c r="T311" s="160" t="s">
        <v>5</v>
      </c>
      <c r="U311" s="177" t="s">
        <v>1</v>
      </c>
      <c r="V311" s="177" t="s">
        <v>5</v>
      </c>
      <c r="W311" s="177" t="s">
        <v>1</v>
      </c>
      <c r="X311" s="177" t="s">
        <v>5</v>
      </c>
      <c r="Y311" s="177" t="s">
        <v>5</v>
      </c>
      <c r="Z311" s="177" t="s">
        <v>5</v>
      </c>
      <c r="AA311" s="177" t="s">
        <v>5</v>
      </c>
      <c r="AB311" s="177" t="s">
        <v>5</v>
      </c>
      <c r="AC311" s="177" t="s">
        <v>1</v>
      </c>
      <c r="AD311" s="177" t="str">
        <f t="shared" si="185"/>
        <v>No</v>
      </c>
      <c r="AE311" s="177" t="s">
        <v>5</v>
      </c>
      <c r="AF311" s="177" t="s">
        <v>5</v>
      </c>
      <c r="AG311" s="177" t="s">
        <v>5</v>
      </c>
      <c r="AH311" s="177" t="s">
        <v>5</v>
      </c>
      <c r="AI311" s="177" t="s">
        <v>5</v>
      </c>
      <c r="AJ311" s="177" t="s">
        <v>1</v>
      </c>
      <c r="AK311" s="177" t="str">
        <f t="shared" si="188"/>
        <v>Yes</v>
      </c>
      <c r="AL311" s="177" t="s">
        <v>1</v>
      </c>
      <c r="AM311" s="177" t="s">
        <v>1</v>
      </c>
      <c r="AN311" s="177" t="s">
        <v>5</v>
      </c>
      <c r="AO311" s="177" t="str">
        <f t="shared" si="189"/>
        <v>No</v>
      </c>
      <c r="AP311" s="177" t="s">
        <v>5</v>
      </c>
      <c r="AQ311" s="177" t="s">
        <v>1</v>
      </c>
      <c r="AR311" s="177" t="s">
        <v>5</v>
      </c>
      <c r="AS311" s="177" t="s">
        <v>5</v>
      </c>
      <c r="AT311" s="177" t="s">
        <v>5</v>
      </c>
      <c r="AU311" s="177" t="s">
        <v>5</v>
      </c>
      <c r="AV311" s="177" t="s">
        <v>5</v>
      </c>
      <c r="AW311" s="159" t="s">
        <v>5</v>
      </c>
      <c r="AX311" s="160" t="s">
        <v>5</v>
      </c>
      <c r="AY311" s="177" t="s">
        <v>5</v>
      </c>
      <c r="AZ311" s="177" t="str">
        <f t="shared" si="190"/>
        <v>No</v>
      </c>
      <c r="BA311" s="177" t="str">
        <f t="shared" si="191"/>
        <v>No</v>
      </c>
      <c r="BB311" s="159" t="s">
        <v>5</v>
      </c>
      <c r="BC311" s="177" t="s">
        <v>5</v>
      </c>
      <c r="BD311" s="177" t="s">
        <v>5</v>
      </c>
      <c r="BE311" s="177" t="s">
        <v>1</v>
      </c>
      <c r="BF311" s="177" t="s">
        <v>5</v>
      </c>
    </row>
    <row r="312" spans="1:58" ht="15.5" thickTop="1" thickBot="1" x14ac:dyDescent="0.4">
      <c r="A312" s="250"/>
      <c r="B312" s="62" t="s">
        <v>45</v>
      </c>
      <c r="D312" s="177" t="s">
        <v>1</v>
      </c>
      <c r="E312" s="177" t="s">
        <v>1</v>
      </c>
      <c r="F312" s="177" t="s">
        <v>1</v>
      </c>
      <c r="G312" s="177" t="s">
        <v>1</v>
      </c>
      <c r="H312" s="159" t="s">
        <v>1</v>
      </c>
      <c r="I312" s="160" t="s">
        <v>5</v>
      </c>
      <c r="J312" s="177" t="s">
        <v>1</v>
      </c>
      <c r="K312" s="159" t="s">
        <v>1</v>
      </c>
      <c r="L312" s="160" t="s">
        <v>5</v>
      </c>
      <c r="M312" s="177" t="s">
        <v>1</v>
      </c>
      <c r="N312" s="159" t="s">
        <v>1</v>
      </c>
      <c r="O312" s="159" t="s">
        <v>1</v>
      </c>
      <c r="P312" s="159" t="s">
        <v>1</v>
      </c>
      <c r="Q312" s="159" t="s">
        <v>1</v>
      </c>
      <c r="R312" s="160" t="s">
        <v>5</v>
      </c>
      <c r="S312" s="159" t="s">
        <v>1</v>
      </c>
      <c r="T312" s="160" t="s">
        <v>5</v>
      </c>
      <c r="U312" s="177" t="s">
        <v>1</v>
      </c>
      <c r="V312" s="177" t="s">
        <v>1</v>
      </c>
      <c r="W312" s="177" t="s">
        <v>1</v>
      </c>
      <c r="X312" s="177" t="s">
        <v>1</v>
      </c>
      <c r="Y312" s="177" t="s">
        <v>5</v>
      </c>
      <c r="Z312" s="177" t="s">
        <v>5</v>
      </c>
      <c r="AA312" s="177" t="s">
        <v>5</v>
      </c>
      <c r="AB312" s="177" t="s">
        <v>1</v>
      </c>
      <c r="AC312" s="177" t="s">
        <v>1</v>
      </c>
      <c r="AD312" s="177" t="str">
        <f t="shared" si="185"/>
        <v>Yes</v>
      </c>
      <c r="AE312" s="177" t="s">
        <v>1</v>
      </c>
      <c r="AF312" s="177" t="s">
        <v>1</v>
      </c>
      <c r="AG312" s="177" t="s">
        <v>1</v>
      </c>
      <c r="AH312" s="177" t="s">
        <v>1</v>
      </c>
      <c r="AI312" s="177" t="s">
        <v>1</v>
      </c>
      <c r="AJ312" s="177" t="s">
        <v>1</v>
      </c>
      <c r="AK312" s="177" t="str">
        <f t="shared" si="188"/>
        <v>Yes</v>
      </c>
      <c r="AL312" s="177" t="s">
        <v>1</v>
      </c>
      <c r="AM312" s="177" t="s">
        <v>1</v>
      </c>
      <c r="AN312" s="177" t="s">
        <v>1</v>
      </c>
      <c r="AO312" s="177" t="str">
        <f t="shared" si="189"/>
        <v>Yes</v>
      </c>
      <c r="AP312" s="177" t="s">
        <v>1</v>
      </c>
      <c r="AQ312" s="177" t="s">
        <v>1</v>
      </c>
      <c r="AR312" s="177" t="s">
        <v>1</v>
      </c>
      <c r="AS312" s="177" t="s">
        <v>1</v>
      </c>
      <c r="AT312" s="177" t="s">
        <v>1</v>
      </c>
      <c r="AU312" s="177" t="s">
        <v>1</v>
      </c>
      <c r="AV312" s="177" t="s">
        <v>1</v>
      </c>
      <c r="AW312" s="159" t="s">
        <v>5</v>
      </c>
      <c r="AX312" s="160" t="s">
        <v>5</v>
      </c>
      <c r="AY312" s="177" t="s">
        <v>5</v>
      </c>
      <c r="AZ312" s="177" t="str">
        <f t="shared" si="190"/>
        <v>Yes</v>
      </c>
      <c r="BA312" s="177" t="str">
        <f t="shared" si="191"/>
        <v>Yes</v>
      </c>
      <c r="BB312" s="159" t="s">
        <v>5</v>
      </c>
      <c r="BC312" s="177" t="s">
        <v>5</v>
      </c>
      <c r="BD312" s="177" t="s">
        <v>1</v>
      </c>
      <c r="BE312" s="177" t="s">
        <v>1</v>
      </c>
      <c r="BF312" s="177" t="s">
        <v>5</v>
      </c>
    </row>
    <row r="313" spans="1:58" ht="15.5" thickTop="1" thickBot="1" x14ac:dyDescent="0.4">
      <c r="A313" s="250"/>
      <c r="B313" s="62" t="s">
        <v>46</v>
      </c>
      <c r="D313" s="177" t="s">
        <v>1</v>
      </c>
      <c r="E313" s="177" t="s">
        <v>1</v>
      </c>
      <c r="F313" s="177" t="s">
        <v>1</v>
      </c>
      <c r="G313" s="177" t="s">
        <v>1</v>
      </c>
      <c r="H313" s="159" t="s">
        <v>1</v>
      </c>
      <c r="I313" s="160" t="s">
        <v>5</v>
      </c>
      <c r="J313" s="177" t="s">
        <v>1</v>
      </c>
      <c r="K313" s="159" t="s">
        <v>1</v>
      </c>
      <c r="L313" s="160" t="s">
        <v>5</v>
      </c>
      <c r="M313" s="177" t="s">
        <v>1</v>
      </c>
      <c r="N313" s="159" t="s">
        <v>1</v>
      </c>
      <c r="O313" s="159" t="s">
        <v>1</v>
      </c>
      <c r="P313" s="159" t="s">
        <v>1</v>
      </c>
      <c r="Q313" s="159" t="s">
        <v>1</v>
      </c>
      <c r="R313" s="160" t="s">
        <v>5</v>
      </c>
      <c r="S313" s="159" t="s">
        <v>1</v>
      </c>
      <c r="T313" s="160" t="s">
        <v>5</v>
      </c>
      <c r="U313" s="177" t="s">
        <v>1</v>
      </c>
      <c r="V313" s="177" t="s">
        <v>1</v>
      </c>
      <c r="W313" s="177" t="s">
        <v>1</v>
      </c>
      <c r="X313" s="177" t="s">
        <v>1</v>
      </c>
      <c r="Y313" s="177" t="s">
        <v>5</v>
      </c>
      <c r="Z313" s="177" t="s">
        <v>5</v>
      </c>
      <c r="AA313" s="177" t="s">
        <v>5</v>
      </c>
      <c r="AB313" s="177" t="s">
        <v>1</v>
      </c>
      <c r="AC313" s="177" t="s">
        <v>1</v>
      </c>
      <c r="AD313" s="177" t="str">
        <f t="shared" si="185"/>
        <v>Yes</v>
      </c>
      <c r="AE313" s="177" t="s">
        <v>1</v>
      </c>
      <c r="AF313" s="177" t="s">
        <v>1</v>
      </c>
      <c r="AG313" s="177" t="s">
        <v>5</v>
      </c>
      <c r="AH313" s="177" t="s">
        <v>1</v>
      </c>
      <c r="AI313" s="177" t="s">
        <v>1</v>
      </c>
      <c r="AJ313" s="177" t="s">
        <v>1</v>
      </c>
      <c r="AK313" s="177" t="str">
        <f t="shared" si="188"/>
        <v>Yes</v>
      </c>
      <c r="AL313" s="177" t="s">
        <v>1</v>
      </c>
      <c r="AM313" s="177" t="s">
        <v>1</v>
      </c>
      <c r="AN313" s="177" t="s">
        <v>5</v>
      </c>
      <c r="AO313" s="177" t="str">
        <f t="shared" si="189"/>
        <v>Yes</v>
      </c>
      <c r="AP313" s="177" t="s">
        <v>1</v>
      </c>
      <c r="AQ313" s="177" t="s">
        <v>1</v>
      </c>
      <c r="AR313" s="177" t="s">
        <v>1</v>
      </c>
      <c r="AS313" s="177" t="s">
        <v>5</v>
      </c>
      <c r="AT313" s="177" t="s">
        <v>1</v>
      </c>
      <c r="AU313" s="177" t="s">
        <v>1</v>
      </c>
      <c r="AV313" s="177" t="s">
        <v>1</v>
      </c>
      <c r="AW313" s="159" t="s">
        <v>5</v>
      </c>
      <c r="AX313" s="160" t="s">
        <v>5</v>
      </c>
      <c r="AY313" s="177" t="s">
        <v>5</v>
      </c>
      <c r="AZ313" s="177" t="str">
        <f t="shared" si="190"/>
        <v>Yes</v>
      </c>
      <c r="BA313" s="177" t="str">
        <f t="shared" si="191"/>
        <v>Yes</v>
      </c>
      <c r="BB313" s="159" t="s">
        <v>5</v>
      </c>
      <c r="BC313" s="177" t="s">
        <v>5</v>
      </c>
      <c r="BD313" s="177" t="s">
        <v>1</v>
      </c>
      <c r="BE313" s="177" t="s">
        <v>1</v>
      </c>
      <c r="BF313" s="177" t="s">
        <v>5</v>
      </c>
    </row>
    <row r="314" spans="1:58" ht="15.5" thickTop="1" thickBot="1" x14ac:dyDescent="0.4">
      <c r="A314" s="250"/>
      <c r="B314" s="62" t="s">
        <v>47</v>
      </c>
      <c r="D314" s="177" t="s">
        <v>1</v>
      </c>
      <c r="E314" s="177" t="s">
        <v>1</v>
      </c>
      <c r="F314" s="177" t="s">
        <v>1</v>
      </c>
      <c r="G314" s="177" t="s">
        <v>1</v>
      </c>
      <c r="H314" s="159" t="s">
        <v>1</v>
      </c>
      <c r="I314" s="160" t="s">
        <v>5</v>
      </c>
      <c r="J314" s="177" t="s">
        <v>1</v>
      </c>
      <c r="K314" s="159" t="s">
        <v>1</v>
      </c>
      <c r="L314" s="160" t="s">
        <v>5</v>
      </c>
      <c r="M314" s="177" t="s">
        <v>1</v>
      </c>
      <c r="N314" s="159" t="s">
        <v>1</v>
      </c>
      <c r="O314" s="159" t="s">
        <v>1</v>
      </c>
      <c r="P314" s="159" t="s">
        <v>1</v>
      </c>
      <c r="Q314" s="159" t="s">
        <v>1</v>
      </c>
      <c r="R314" s="160" t="s">
        <v>5</v>
      </c>
      <c r="S314" s="159" t="s">
        <v>1</v>
      </c>
      <c r="T314" s="160" t="s">
        <v>5</v>
      </c>
      <c r="U314" s="177" t="s">
        <v>1</v>
      </c>
      <c r="V314" s="177" t="s">
        <v>1</v>
      </c>
      <c r="W314" s="177" t="s">
        <v>1</v>
      </c>
      <c r="X314" s="177" t="s">
        <v>1</v>
      </c>
      <c r="Y314" s="177" t="s">
        <v>5</v>
      </c>
      <c r="Z314" s="177" t="s">
        <v>5</v>
      </c>
      <c r="AA314" s="177" t="s">
        <v>5</v>
      </c>
      <c r="AB314" s="177" t="s">
        <v>1</v>
      </c>
      <c r="AC314" s="177" t="s">
        <v>1</v>
      </c>
      <c r="AD314" s="177" t="str">
        <f t="shared" si="185"/>
        <v>Yes</v>
      </c>
      <c r="AE314" s="177" t="s">
        <v>1</v>
      </c>
      <c r="AF314" s="177" t="s">
        <v>1</v>
      </c>
      <c r="AG314" s="177" t="s">
        <v>5</v>
      </c>
      <c r="AH314" s="177" t="s">
        <v>1</v>
      </c>
      <c r="AI314" s="177" t="s">
        <v>1</v>
      </c>
      <c r="AJ314" s="177" t="s">
        <v>1</v>
      </c>
      <c r="AK314" s="177" t="str">
        <f t="shared" si="188"/>
        <v>Yes</v>
      </c>
      <c r="AL314" s="177" t="s">
        <v>1</v>
      </c>
      <c r="AM314" s="177" t="s">
        <v>1</v>
      </c>
      <c r="AN314" s="177" t="s">
        <v>1</v>
      </c>
      <c r="AO314" s="177" t="str">
        <f t="shared" si="189"/>
        <v>Yes</v>
      </c>
      <c r="AP314" s="177" t="s">
        <v>1</v>
      </c>
      <c r="AQ314" s="177" t="s">
        <v>1</v>
      </c>
      <c r="AR314" s="177" t="s">
        <v>1</v>
      </c>
      <c r="AS314" s="177" t="s">
        <v>5</v>
      </c>
      <c r="AT314" s="177" t="s">
        <v>1</v>
      </c>
      <c r="AU314" s="177" t="s">
        <v>1</v>
      </c>
      <c r="AV314" s="177" t="s">
        <v>1</v>
      </c>
      <c r="AW314" s="159" t="s">
        <v>5</v>
      </c>
      <c r="AX314" s="160" t="s">
        <v>5</v>
      </c>
      <c r="AY314" s="177" t="s">
        <v>5</v>
      </c>
      <c r="AZ314" s="177" t="str">
        <f t="shared" si="190"/>
        <v>Yes</v>
      </c>
      <c r="BA314" s="177" t="str">
        <f t="shared" si="191"/>
        <v>Yes</v>
      </c>
      <c r="BB314" s="159" t="s">
        <v>5</v>
      </c>
      <c r="BC314" s="177" t="s">
        <v>5</v>
      </c>
      <c r="BD314" s="177" t="s">
        <v>1</v>
      </c>
      <c r="BE314" s="177" t="s">
        <v>1</v>
      </c>
      <c r="BF314" s="177" t="s">
        <v>5</v>
      </c>
    </row>
    <row r="315" spans="1:58" ht="15.5" thickTop="1" thickBot="1" x14ac:dyDescent="0.4">
      <c r="A315" s="250"/>
      <c r="B315" s="63" t="s">
        <v>48</v>
      </c>
      <c r="D315" s="177" t="s">
        <v>1</v>
      </c>
      <c r="E315" s="177" t="s">
        <v>5</v>
      </c>
      <c r="F315" s="177" t="s">
        <v>1</v>
      </c>
      <c r="G315" s="177" t="s">
        <v>1</v>
      </c>
      <c r="H315" s="159" t="s">
        <v>5</v>
      </c>
      <c r="I315" s="160" t="s">
        <v>5</v>
      </c>
      <c r="J315" s="177" t="s">
        <v>5</v>
      </c>
      <c r="K315" s="159" t="s">
        <v>1</v>
      </c>
      <c r="L315" s="160" t="s">
        <v>5</v>
      </c>
      <c r="M315" s="177" t="s">
        <v>1</v>
      </c>
      <c r="N315" s="159" t="s">
        <v>1</v>
      </c>
      <c r="O315" s="159" t="s">
        <v>1</v>
      </c>
      <c r="P315" s="159" t="s">
        <v>1</v>
      </c>
      <c r="Q315" s="159" t="s">
        <v>5</v>
      </c>
      <c r="R315" s="160" t="s">
        <v>5</v>
      </c>
      <c r="S315" s="159" t="s">
        <v>1</v>
      </c>
      <c r="T315" s="160" t="s">
        <v>5</v>
      </c>
      <c r="U315" s="177" t="s">
        <v>5</v>
      </c>
      <c r="V315" s="177" t="s">
        <v>5</v>
      </c>
      <c r="W315" s="177" t="s">
        <v>5</v>
      </c>
      <c r="X315" s="177" t="s">
        <v>5</v>
      </c>
      <c r="Y315" s="177" t="s">
        <v>5</v>
      </c>
      <c r="Z315" s="177" t="s">
        <v>5</v>
      </c>
      <c r="AA315" s="177" t="s">
        <v>5</v>
      </c>
      <c r="AB315" s="177" t="s">
        <v>5</v>
      </c>
      <c r="AC315" s="177" t="s">
        <v>5</v>
      </c>
      <c r="AD315" s="177" t="str">
        <f t="shared" si="185"/>
        <v>No</v>
      </c>
      <c r="AE315" s="177" t="s">
        <v>5</v>
      </c>
      <c r="AF315" s="177" t="s">
        <v>5</v>
      </c>
      <c r="AG315" s="177" t="s">
        <v>5</v>
      </c>
      <c r="AH315" s="177" t="s">
        <v>5</v>
      </c>
      <c r="AI315" s="177" t="s">
        <v>5</v>
      </c>
      <c r="AJ315" s="177" t="s">
        <v>5</v>
      </c>
      <c r="AK315" s="177" t="str">
        <f t="shared" si="188"/>
        <v>No</v>
      </c>
      <c r="AL315" s="177" t="s">
        <v>5</v>
      </c>
      <c r="AM315" s="177" t="s">
        <v>5</v>
      </c>
      <c r="AN315" s="177" t="s">
        <v>5</v>
      </c>
      <c r="AO315" s="177" t="str">
        <f t="shared" si="189"/>
        <v>No</v>
      </c>
      <c r="AP315" s="177" t="s">
        <v>1</v>
      </c>
      <c r="AQ315" s="177" t="s">
        <v>5</v>
      </c>
      <c r="AR315" s="177" t="s">
        <v>5</v>
      </c>
      <c r="AS315" s="177" t="s">
        <v>5</v>
      </c>
      <c r="AT315" s="177" t="s">
        <v>5</v>
      </c>
      <c r="AU315" s="177" t="s">
        <v>5</v>
      </c>
      <c r="AV315" s="177" t="s">
        <v>1</v>
      </c>
      <c r="AW315" s="159" t="s">
        <v>5</v>
      </c>
      <c r="AX315" s="160" t="s">
        <v>5</v>
      </c>
      <c r="AY315" s="177" t="s">
        <v>5</v>
      </c>
      <c r="AZ315" s="177" t="str">
        <f t="shared" si="190"/>
        <v>Yes</v>
      </c>
      <c r="BA315" s="177" t="str">
        <f t="shared" si="191"/>
        <v>Yes</v>
      </c>
      <c r="BB315" s="159" t="s">
        <v>5</v>
      </c>
      <c r="BC315" s="177" t="s">
        <v>5</v>
      </c>
      <c r="BD315" s="177" t="s">
        <v>5</v>
      </c>
      <c r="BE315" s="177" t="s">
        <v>5</v>
      </c>
      <c r="BF315" s="177" t="s">
        <v>5</v>
      </c>
    </row>
    <row r="316" spans="1:58" ht="15.5" thickTop="1" thickBot="1" x14ac:dyDescent="0.4">
      <c r="A316" s="250"/>
      <c r="B316" s="62" t="s">
        <v>49</v>
      </c>
      <c r="D316" s="177" t="s">
        <v>5</v>
      </c>
      <c r="E316" s="177" t="s">
        <v>1</v>
      </c>
      <c r="F316" s="177" t="s">
        <v>1</v>
      </c>
      <c r="G316" s="177" t="s">
        <v>5</v>
      </c>
      <c r="H316" s="159" t="s">
        <v>1</v>
      </c>
      <c r="I316" s="160" t="s">
        <v>5</v>
      </c>
      <c r="J316" s="177" t="s">
        <v>5</v>
      </c>
      <c r="K316" s="159" t="s">
        <v>5</v>
      </c>
      <c r="L316" s="160" t="s">
        <v>5</v>
      </c>
      <c r="M316" s="177" t="s">
        <v>1</v>
      </c>
      <c r="N316" s="159" t="s">
        <v>1</v>
      </c>
      <c r="O316" s="159" t="s">
        <v>1</v>
      </c>
      <c r="P316" s="159" t="s">
        <v>1</v>
      </c>
      <c r="Q316" s="159" t="s">
        <v>1</v>
      </c>
      <c r="R316" s="160" t="s">
        <v>5</v>
      </c>
      <c r="S316" s="159" t="s">
        <v>1</v>
      </c>
      <c r="T316" s="160" t="s">
        <v>5</v>
      </c>
      <c r="U316" s="177" t="s">
        <v>5</v>
      </c>
      <c r="V316" s="177" t="s">
        <v>5</v>
      </c>
      <c r="W316" s="177" t="s">
        <v>1</v>
      </c>
      <c r="X316" s="177" t="s">
        <v>5</v>
      </c>
      <c r="Y316" s="177" t="s">
        <v>5</v>
      </c>
      <c r="Z316" s="177" t="s">
        <v>5</v>
      </c>
      <c r="AA316" s="177" t="s">
        <v>5</v>
      </c>
      <c r="AB316" s="177" t="s">
        <v>5</v>
      </c>
      <c r="AC316" s="177" t="s">
        <v>5</v>
      </c>
      <c r="AD316" s="177" t="str">
        <f t="shared" si="185"/>
        <v>No</v>
      </c>
      <c r="AE316" s="177" t="s">
        <v>5</v>
      </c>
      <c r="AF316" s="177" t="s">
        <v>1</v>
      </c>
      <c r="AG316" s="177" t="s">
        <v>5</v>
      </c>
      <c r="AH316" s="177" t="s">
        <v>5</v>
      </c>
      <c r="AI316" s="177" t="s">
        <v>5</v>
      </c>
      <c r="AJ316" s="177" t="s">
        <v>5</v>
      </c>
      <c r="AK316" s="177" t="str">
        <f t="shared" si="188"/>
        <v>No</v>
      </c>
      <c r="AL316" s="177" t="s">
        <v>1</v>
      </c>
      <c r="AM316" s="177" t="s">
        <v>1</v>
      </c>
      <c r="AN316" s="177" t="s">
        <v>5</v>
      </c>
      <c r="AO316" s="177" t="str">
        <f t="shared" si="189"/>
        <v>No</v>
      </c>
      <c r="AP316" s="177" t="s">
        <v>1</v>
      </c>
      <c r="AQ316" s="177" t="s">
        <v>1</v>
      </c>
      <c r="AR316" s="177" t="s">
        <v>1</v>
      </c>
      <c r="AS316" s="177" t="s">
        <v>5</v>
      </c>
      <c r="AT316" s="177" t="s">
        <v>5</v>
      </c>
      <c r="AU316" s="177" t="s">
        <v>5</v>
      </c>
      <c r="AV316" s="177" t="s">
        <v>1</v>
      </c>
      <c r="AW316" s="159" t="s">
        <v>5</v>
      </c>
      <c r="AX316" s="160" t="s">
        <v>5</v>
      </c>
      <c r="AY316" s="177" t="s">
        <v>5</v>
      </c>
      <c r="AZ316" s="177" t="str">
        <f t="shared" si="190"/>
        <v>Yes</v>
      </c>
      <c r="BA316" s="177" t="str">
        <f t="shared" si="191"/>
        <v>Yes</v>
      </c>
      <c r="BB316" s="159" t="s">
        <v>5</v>
      </c>
      <c r="BC316" s="177" t="s">
        <v>5</v>
      </c>
      <c r="BD316" s="177" t="s">
        <v>5</v>
      </c>
      <c r="BE316" s="177" t="s">
        <v>5</v>
      </c>
      <c r="BF316" s="177" t="s">
        <v>5</v>
      </c>
    </row>
    <row r="317" spans="1:58" ht="15.5" thickTop="1" thickBot="1" x14ac:dyDescent="0.4">
      <c r="A317" s="250"/>
      <c r="B317" s="62" t="s">
        <v>50</v>
      </c>
      <c r="D317" s="177" t="s">
        <v>1</v>
      </c>
      <c r="E317" s="177" t="s">
        <v>5</v>
      </c>
      <c r="F317" s="177" t="s">
        <v>1</v>
      </c>
      <c r="G317" s="177" t="s">
        <v>5</v>
      </c>
      <c r="H317" s="159" t="s">
        <v>1</v>
      </c>
      <c r="I317" s="160" t="s">
        <v>5</v>
      </c>
      <c r="J317" s="177" t="s">
        <v>1</v>
      </c>
      <c r="K317" s="159" t="s">
        <v>5</v>
      </c>
      <c r="L317" s="160" t="s">
        <v>5</v>
      </c>
      <c r="M317" s="177" t="s">
        <v>5</v>
      </c>
      <c r="N317" s="159" t="s">
        <v>5</v>
      </c>
      <c r="O317" s="159" t="s">
        <v>5</v>
      </c>
      <c r="P317" s="159" t="s">
        <v>5</v>
      </c>
      <c r="Q317" s="159" t="s">
        <v>1</v>
      </c>
      <c r="R317" s="160" t="s">
        <v>5</v>
      </c>
      <c r="S317" s="159" t="s">
        <v>1</v>
      </c>
      <c r="T317" s="160" t="s">
        <v>5</v>
      </c>
      <c r="U317" s="177" t="s">
        <v>5</v>
      </c>
      <c r="V317" s="177" t="s">
        <v>5</v>
      </c>
      <c r="W317" s="177" t="s">
        <v>1</v>
      </c>
      <c r="X317" s="177" t="s">
        <v>5</v>
      </c>
      <c r="Y317" s="177" t="s">
        <v>5</v>
      </c>
      <c r="Z317" s="177" t="s">
        <v>5</v>
      </c>
      <c r="AA317" s="177" t="s">
        <v>5</v>
      </c>
      <c r="AB317" s="177" t="s">
        <v>1</v>
      </c>
      <c r="AC317" s="177" t="s">
        <v>5</v>
      </c>
      <c r="AD317" s="177" t="str">
        <f t="shared" si="185"/>
        <v>No</v>
      </c>
      <c r="AE317" s="177" t="s">
        <v>5</v>
      </c>
      <c r="AF317" s="177" t="s">
        <v>5</v>
      </c>
      <c r="AG317" s="177" t="s">
        <v>5</v>
      </c>
      <c r="AH317" s="177" t="s">
        <v>5</v>
      </c>
      <c r="AI317" s="177" t="s">
        <v>5</v>
      </c>
      <c r="AJ317" s="177" t="s">
        <v>1</v>
      </c>
      <c r="AK317" s="177" t="str">
        <f t="shared" si="188"/>
        <v>Yes</v>
      </c>
      <c r="AL317" s="177" t="s">
        <v>5</v>
      </c>
      <c r="AM317" s="177" t="s">
        <v>5</v>
      </c>
      <c r="AN317" s="177" t="s">
        <v>5</v>
      </c>
      <c r="AO317" s="177" t="str">
        <f t="shared" si="189"/>
        <v>No</v>
      </c>
      <c r="AP317" s="177" t="s">
        <v>1</v>
      </c>
      <c r="AQ317" s="177" t="s">
        <v>5</v>
      </c>
      <c r="AR317" s="177" t="s">
        <v>5</v>
      </c>
      <c r="AS317" s="177" t="s">
        <v>5</v>
      </c>
      <c r="AT317" s="177" t="s">
        <v>5</v>
      </c>
      <c r="AU317" s="177" t="s">
        <v>5</v>
      </c>
      <c r="AV317" s="177" t="s">
        <v>1</v>
      </c>
      <c r="AW317" s="159" t="s">
        <v>5</v>
      </c>
      <c r="AX317" s="160" t="s">
        <v>5</v>
      </c>
      <c r="AY317" s="177" t="s">
        <v>5</v>
      </c>
      <c r="AZ317" s="177" t="str">
        <f t="shared" si="190"/>
        <v>Yes</v>
      </c>
      <c r="BA317" s="177" t="str">
        <f t="shared" si="191"/>
        <v>Yes</v>
      </c>
      <c r="BB317" s="159" t="s">
        <v>5</v>
      </c>
      <c r="BC317" s="177" t="s">
        <v>5</v>
      </c>
      <c r="BD317" s="177" t="s">
        <v>5</v>
      </c>
      <c r="BE317" s="177" t="s">
        <v>1</v>
      </c>
      <c r="BF317" s="177" t="s">
        <v>5</v>
      </c>
    </row>
    <row r="318" spans="1:58" ht="15.5" thickTop="1" thickBot="1" x14ac:dyDescent="0.4">
      <c r="A318" s="250"/>
      <c r="B318" s="62" t="s">
        <v>51</v>
      </c>
      <c r="D318" s="177" t="s">
        <v>1</v>
      </c>
      <c r="E318" s="177" t="s">
        <v>1</v>
      </c>
      <c r="F318" s="177" t="s">
        <v>1</v>
      </c>
      <c r="G318" s="177" t="s">
        <v>1</v>
      </c>
      <c r="H318" s="159" t="s">
        <v>1</v>
      </c>
      <c r="I318" s="160" t="s">
        <v>5</v>
      </c>
      <c r="J318" s="177" t="s">
        <v>1</v>
      </c>
      <c r="K318" s="159" t="s">
        <v>1</v>
      </c>
      <c r="L318" s="160" t="s">
        <v>5</v>
      </c>
      <c r="M318" s="177" t="s">
        <v>1</v>
      </c>
      <c r="N318" s="159" t="s">
        <v>1</v>
      </c>
      <c r="O318" s="159" t="s">
        <v>1</v>
      </c>
      <c r="P318" s="159" t="s">
        <v>1</v>
      </c>
      <c r="Q318" s="159" t="s">
        <v>1</v>
      </c>
      <c r="R318" s="160" t="s">
        <v>5</v>
      </c>
      <c r="S318" s="159" t="s">
        <v>1</v>
      </c>
      <c r="T318" s="160" t="s">
        <v>5</v>
      </c>
      <c r="U318" s="177" t="s">
        <v>5</v>
      </c>
      <c r="V318" s="177" t="s">
        <v>5</v>
      </c>
      <c r="W318" s="177" t="s">
        <v>1</v>
      </c>
      <c r="X318" s="177" t="s">
        <v>1</v>
      </c>
      <c r="Y318" s="177" t="s">
        <v>5</v>
      </c>
      <c r="Z318" s="177" t="s">
        <v>5</v>
      </c>
      <c r="AA318" s="177" t="s">
        <v>5</v>
      </c>
      <c r="AB318" s="177" t="s">
        <v>1</v>
      </c>
      <c r="AC318" s="177" t="s">
        <v>1</v>
      </c>
      <c r="AD318" s="177" t="str">
        <f t="shared" si="185"/>
        <v>No</v>
      </c>
      <c r="AE318" s="177" t="s">
        <v>5</v>
      </c>
      <c r="AF318" s="177" t="s">
        <v>1</v>
      </c>
      <c r="AG318" s="177" t="s">
        <v>1</v>
      </c>
      <c r="AH318" s="177" t="s">
        <v>5</v>
      </c>
      <c r="AI318" s="177" t="s">
        <v>5</v>
      </c>
      <c r="AJ318" s="177" t="s">
        <v>1</v>
      </c>
      <c r="AK318" s="177" t="str">
        <f t="shared" si="188"/>
        <v>Yes</v>
      </c>
      <c r="AL318" s="177" t="s">
        <v>1</v>
      </c>
      <c r="AM318" s="177" t="s">
        <v>1</v>
      </c>
      <c r="AN318" s="177" t="s">
        <v>5</v>
      </c>
      <c r="AO318" s="177" t="str">
        <f t="shared" si="189"/>
        <v>No</v>
      </c>
      <c r="AP318" s="177" t="s">
        <v>1</v>
      </c>
      <c r="AQ318" s="177" t="s">
        <v>1</v>
      </c>
      <c r="AR318" s="177" t="s">
        <v>5</v>
      </c>
      <c r="AS318" s="177" t="s">
        <v>5</v>
      </c>
      <c r="AT318" s="177" t="s">
        <v>1</v>
      </c>
      <c r="AU318" s="177" t="s">
        <v>5</v>
      </c>
      <c r="AV318" s="177" t="s">
        <v>1</v>
      </c>
      <c r="AW318" s="159" t="s">
        <v>5</v>
      </c>
      <c r="AX318" s="160" t="s">
        <v>5</v>
      </c>
      <c r="AY318" s="177" t="s">
        <v>5</v>
      </c>
      <c r="AZ318" s="177" t="str">
        <f t="shared" si="190"/>
        <v>Yes</v>
      </c>
      <c r="BA318" s="177" t="str">
        <f t="shared" si="191"/>
        <v>Yes</v>
      </c>
      <c r="BB318" s="159" t="s">
        <v>5</v>
      </c>
      <c r="BC318" s="177" t="s">
        <v>5</v>
      </c>
      <c r="BD318" s="177" t="s">
        <v>5</v>
      </c>
      <c r="BE318" s="177" t="s">
        <v>1</v>
      </c>
      <c r="BF318" s="177" t="s">
        <v>5</v>
      </c>
    </row>
    <row r="319" spans="1:58" ht="15" thickTop="1" x14ac:dyDescent="0.35">
      <c r="A319" s="250"/>
      <c r="B319" s="12" t="s">
        <v>237</v>
      </c>
      <c r="D319" s="168"/>
      <c r="E319" s="168"/>
      <c r="F319" s="167"/>
      <c r="G319" s="168"/>
      <c r="H319" s="168"/>
      <c r="I319" s="167"/>
      <c r="J319" s="167"/>
      <c r="K319" s="168"/>
      <c r="L319" s="167"/>
      <c r="M319" s="167"/>
      <c r="N319" s="167"/>
      <c r="O319" s="167"/>
      <c r="P319" s="167"/>
      <c r="Q319" s="168"/>
      <c r="R319" s="167"/>
      <c r="S319" s="168"/>
      <c r="T319" s="167"/>
      <c r="U319" s="168"/>
      <c r="V319" s="167"/>
      <c r="W319" s="167"/>
      <c r="X319" s="167"/>
      <c r="Y319" s="167"/>
      <c r="Z319" s="168"/>
      <c r="AA319" s="168"/>
      <c r="AB319" s="168"/>
      <c r="AC319" s="167"/>
      <c r="AD319" s="167"/>
      <c r="AE319" s="167"/>
      <c r="AF319" s="167"/>
      <c r="AG319" s="168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</row>
    <row r="320" spans="1:58" ht="15" thickBot="1" x14ac:dyDescent="0.4">
      <c r="A320" s="250" t="s">
        <v>29</v>
      </c>
      <c r="B320" s="58" t="s">
        <v>52</v>
      </c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</row>
    <row r="321" spans="1:58" ht="15" thickTop="1" x14ac:dyDescent="0.35">
      <c r="A321" s="250"/>
      <c r="B321" s="64" t="s">
        <v>53</v>
      </c>
      <c r="D321" s="177" t="s">
        <v>1</v>
      </c>
      <c r="E321" s="177" t="s">
        <v>5</v>
      </c>
      <c r="F321" s="177" t="s">
        <v>1</v>
      </c>
      <c r="G321" s="177" t="s">
        <v>1</v>
      </c>
      <c r="H321" s="159" t="s">
        <v>1</v>
      </c>
      <c r="I321" s="160" t="s">
        <v>5</v>
      </c>
      <c r="J321" s="177" t="s">
        <v>1</v>
      </c>
      <c r="K321" s="159" t="s">
        <v>5</v>
      </c>
      <c r="L321" s="160" t="s">
        <v>5</v>
      </c>
      <c r="M321" s="177" t="s">
        <v>1</v>
      </c>
      <c r="N321" s="159" t="s">
        <v>1</v>
      </c>
      <c r="O321" s="159" t="s">
        <v>1</v>
      </c>
      <c r="P321" s="159" t="s">
        <v>1</v>
      </c>
      <c r="Q321" s="159" t="s">
        <v>1</v>
      </c>
      <c r="R321" s="160" t="s">
        <v>5</v>
      </c>
      <c r="S321" s="159" t="s">
        <v>5</v>
      </c>
      <c r="T321" s="160" t="s">
        <v>5</v>
      </c>
      <c r="U321" s="177" t="s">
        <v>1</v>
      </c>
      <c r="V321" s="177" t="s">
        <v>1</v>
      </c>
      <c r="W321" s="177" t="s">
        <v>1</v>
      </c>
      <c r="X321" s="177" t="s">
        <v>1</v>
      </c>
      <c r="Y321" s="177" t="s">
        <v>5</v>
      </c>
      <c r="Z321" s="177" t="s">
        <v>5</v>
      </c>
      <c r="AA321" s="177" t="s">
        <v>5</v>
      </c>
      <c r="AB321" s="177" t="s">
        <v>1</v>
      </c>
      <c r="AC321" s="177" t="s">
        <v>1</v>
      </c>
      <c r="AD321" s="177" t="str">
        <f t="shared" si="185"/>
        <v>No</v>
      </c>
      <c r="AE321" s="177" t="s">
        <v>1</v>
      </c>
      <c r="AF321" s="177" t="s">
        <v>5</v>
      </c>
      <c r="AG321" s="177" t="s">
        <v>1</v>
      </c>
      <c r="AH321" s="177" t="s">
        <v>5</v>
      </c>
      <c r="AI321" s="177" t="s">
        <v>5</v>
      </c>
      <c r="AJ321" s="177" t="s">
        <v>5</v>
      </c>
      <c r="AK321" s="177" t="str">
        <f t="shared" ref="AK321:AK333" si="192">AJ321</f>
        <v>No</v>
      </c>
      <c r="AL321" s="177" t="s">
        <v>1</v>
      </c>
      <c r="AM321" s="177" t="s">
        <v>1</v>
      </c>
      <c r="AN321" s="177" t="s">
        <v>5</v>
      </c>
      <c r="AO321" s="177" t="str">
        <f t="shared" ref="AO321:AO333" si="193">AH321</f>
        <v>No</v>
      </c>
      <c r="AP321" s="177" t="s">
        <v>1</v>
      </c>
      <c r="AQ321" s="177" t="s">
        <v>1</v>
      </c>
      <c r="AR321" s="177" t="s">
        <v>1</v>
      </c>
      <c r="AS321" s="177" t="s">
        <v>5</v>
      </c>
      <c r="AT321" s="177" t="s">
        <v>5</v>
      </c>
      <c r="AU321" s="177" t="s">
        <v>5</v>
      </c>
      <c r="AV321" s="177" t="s">
        <v>5</v>
      </c>
      <c r="AW321" s="159" t="s">
        <v>5</v>
      </c>
      <c r="AX321" s="160" t="s">
        <v>5</v>
      </c>
      <c r="AY321" s="177" t="s">
        <v>5</v>
      </c>
      <c r="AZ321" s="177" t="str">
        <f>AV321</f>
        <v>No</v>
      </c>
      <c r="BA321" s="177" t="str">
        <f>AV321</f>
        <v>No</v>
      </c>
      <c r="BB321" s="159" t="s">
        <v>5</v>
      </c>
      <c r="BC321" s="177" t="s">
        <v>5</v>
      </c>
      <c r="BD321" s="177" t="s">
        <v>1</v>
      </c>
      <c r="BE321" s="177" t="s">
        <v>1</v>
      </c>
      <c r="BF321" s="177" t="s">
        <v>5</v>
      </c>
    </row>
    <row r="322" spans="1:58" ht="14.5" x14ac:dyDescent="0.35">
      <c r="A322" s="250"/>
      <c r="B322" s="65" t="s">
        <v>54</v>
      </c>
      <c r="D322" s="177" t="s">
        <v>1</v>
      </c>
      <c r="E322" s="177" t="s">
        <v>5</v>
      </c>
      <c r="F322" s="177" t="s">
        <v>1</v>
      </c>
      <c r="G322" s="177" t="s">
        <v>1</v>
      </c>
      <c r="H322" s="159" t="s">
        <v>1</v>
      </c>
      <c r="I322" s="160" t="s">
        <v>5</v>
      </c>
      <c r="J322" s="177" t="s">
        <v>1</v>
      </c>
      <c r="K322" s="159" t="s">
        <v>5</v>
      </c>
      <c r="L322" s="160" t="s">
        <v>5</v>
      </c>
      <c r="M322" s="177" t="s">
        <v>1</v>
      </c>
      <c r="N322" s="159" t="s">
        <v>1</v>
      </c>
      <c r="O322" s="159" t="s">
        <v>1</v>
      </c>
      <c r="P322" s="159" t="s">
        <v>1</v>
      </c>
      <c r="Q322" s="159" t="s">
        <v>1</v>
      </c>
      <c r="R322" s="160" t="s">
        <v>5</v>
      </c>
      <c r="S322" s="159" t="s">
        <v>5</v>
      </c>
      <c r="T322" s="160" t="s">
        <v>5</v>
      </c>
      <c r="U322" s="177" t="s">
        <v>1</v>
      </c>
      <c r="V322" s="177" t="s">
        <v>5</v>
      </c>
      <c r="W322" s="177" t="s">
        <v>1</v>
      </c>
      <c r="X322" s="177" t="s">
        <v>1</v>
      </c>
      <c r="Y322" s="177" t="s">
        <v>5</v>
      </c>
      <c r="Z322" s="177" t="s">
        <v>5</v>
      </c>
      <c r="AA322" s="177" t="s">
        <v>5</v>
      </c>
      <c r="AB322" s="177" t="s">
        <v>1</v>
      </c>
      <c r="AC322" s="177" t="s">
        <v>1</v>
      </c>
      <c r="AD322" s="177" t="str">
        <f t="shared" si="185"/>
        <v>No</v>
      </c>
      <c r="AE322" s="177" t="s">
        <v>5</v>
      </c>
      <c r="AF322" s="177" t="s">
        <v>5</v>
      </c>
      <c r="AG322" s="177" t="s">
        <v>1</v>
      </c>
      <c r="AH322" s="177" t="s">
        <v>5</v>
      </c>
      <c r="AI322" s="177" t="s">
        <v>5</v>
      </c>
      <c r="AJ322" s="177" t="s">
        <v>5</v>
      </c>
      <c r="AK322" s="177" t="str">
        <f t="shared" si="192"/>
        <v>No</v>
      </c>
      <c r="AL322" s="177" t="s">
        <v>5</v>
      </c>
      <c r="AM322" s="177" t="s">
        <v>1</v>
      </c>
      <c r="AN322" s="177" t="s">
        <v>5</v>
      </c>
      <c r="AO322" s="177" t="str">
        <f t="shared" si="193"/>
        <v>No</v>
      </c>
      <c r="AP322" s="177" t="s">
        <v>1</v>
      </c>
      <c r="AQ322" s="177" t="s">
        <v>5</v>
      </c>
      <c r="AR322" s="177" t="s">
        <v>1</v>
      </c>
      <c r="AS322" s="177" t="s">
        <v>5</v>
      </c>
      <c r="AT322" s="177" t="s">
        <v>5</v>
      </c>
      <c r="AU322" s="177" t="s">
        <v>5</v>
      </c>
      <c r="AV322" s="177" t="s">
        <v>5</v>
      </c>
      <c r="AW322" s="159" t="s">
        <v>5</v>
      </c>
      <c r="AX322" s="160" t="s">
        <v>5</v>
      </c>
      <c r="AY322" s="177" t="s">
        <v>5</v>
      </c>
      <c r="AZ322" s="177" t="str">
        <f t="shared" ref="AZ322:AZ333" si="194">AV322</f>
        <v>No</v>
      </c>
      <c r="BA322" s="177" t="str">
        <f t="shared" ref="BA322:BA333" si="195">AV322</f>
        <v>No</v>
      </c>
      <c r="BB322" s="159" t="s">
        <v>5</v>
      </c>
      <c r="BC322" s="177" t="s">
        <v>5</v>
      </c>
      <c r="BD322" s="177" t="s">
        <v>1</v>
      </c>
      <c r="BE322" s="177" t="s">
        <v>1</v>
      </c>
      <c r="BF322" s="177" t="s">
        <v>5</v>
      </c>
    </row>
    <row r="323" spans="1:58" ht="14.5" x14ac:dyDescent="0.35">
      <c r="A323" s="250"/>
      <c r="B323" s="65" t="s">
        <v>55</v>
      </c>
      <c r="D323" s="177" t="s">
        <v>1</v>
      </c>
      <c r="E323" s="177" t="s">
        <v>5</v>
      </c>
      <c r="F323" s="177" t="s">
        <v>1</v>
      </c>
      <c r="G323" s="177" t="s">
        <v>1</v>
      </c>
      <c r="H323" s="159" t="s">
        <v>1</v>
      </c>
      <c r="I323" s="160" t="s">
        <v>5</v>
      </c>
      <c r="J323" s="177" t="s">
        <v>1</v>
      </c>
      <c r="K323" s="159" t="s">
        <v>5</v>
      </c>
      <c r="L323" s="160" t="s">
        <v>5</v>
      </c>
      <c r="M323" s="177" t="s">
        <v>1</v>
      </c>
      <c r="N323" s="159" t="s">
        <v>1</v>
      </c>
      <c r="O323" s="159" t="s">
        <v>1</v>
      </c>
      <c r="P323" s="159" t="s">
        <v>1</v>
      </c>
      <c r="Q323" s="159" t="s">
        <v>1</v>
      </c>
      <c r="R323" s="160" t="s">
        <v>5</v>
      </c>
      <c r="S323" s="159" t="s">
        <v>5</v>
      </c>
      <c r="T323" s="160" t="s">
        <v>5</v>
      </c>
      <c r="U323" s="177" t="s">
        <v>1</v>
      </c>
      <c r="V323" s="177" t="s">
        <v>1</v>
      </c>
      <c r="W323" s="177" t="s">
        <v>1</v>
      </c>
      <c r="X323" s="177" t="s">
        <v>5</v>
      </c>
      <c r="Y323" s="177" t="s">
        <v>5</v>
      </c>
      <c r="Z323" s="177" t="s">
        <v>5</v>
      </c>
      <c r="AA323" s="177" t="s">
        <v>5</v>
      </c>
      <c r="AB323" s="177" t="s">
        <v>1</v>
      </c>
      <c r="AC323" s="177" t="s">
        <v>1</v>
      </c>
      <c r="AD323" s="177" t="str">
        <f t="shared" si="185"/>
        <v>No</v>
      </c>
      <c r="AE323" s="177" t="s">
        <v>1</v>
      </c>
      <c r="AF323" s="177" t="s">
        <v>5</v>
      </c>
      <c r="AG323" s="177" t="s">
        <v>1</v>
      </c>
      <c r="AH323" s="177" t="s">
        <v>5</v>
      </c>
      <c r="AI323" s="177" t="s">
        <v>5</v>
      </c>
      <c r="AJ323" s="177" t="s">
        <v>5</v>
      </c>
      <c r="AK323" s="177" t="str">
        <f t="shared" si="192"/>
        <v>No</v>
      </c>
      <c r="AL323" s="177" t="s">
        <v>1</v>
      </c>
      <c r="AM323" s="177" t="s">
        <v>1</v>
      </c>
      <c r="AN323" s="177" t="s">
        <v>5</v>
      </c>
      <c r="AO323" s="177" t="str">
        <f t="shared" si="193"/>
        <v>No</v>
      </c>
      <c r="AP323" s="177" t="s">
        <v>1</v>
      </c>
      <c r="AQ323" s="177" t="s">
        <v>1</v>
      </c>
      <c r="AR323" s="177" t="s">
        <v>1</v>
      </c>
      <c r="AS323" s="177" t="s">
        <v>5</v>
      </c>
      <c r="AT323" s="177" t="s">
        <v>5</v>
      </c>
      <c r="AU323" s="177" t="s">
        <v>1</v>
      </c>
      <c r="AV323" s="177" t="s">
        <v>5</v>
      </c>
      <c r="AW323" s="159" t="s">
        <v>5</v>
      </c>
      <c r="AX323" s="160" t="s">
        <v>5</v>
      </c>
      <c r="AY323" s="177" t="s">
        <v>5</v>
      </c>
      <c r="AZ323" s="177" t="str">
        <f t="shared" si="194"/>
        <v>No</v>
      </c>
      <c r="BA323" s="177" t="str">
        <f t="shared" si="195"/>
        <v>No</v>
      </c>
      <c r="BB323" s="159" t="s">
        <v>5</v>
      </c>
      <c r="BC323" s="177" t="s">
        <v>5</v>
      </c>
      <c r="BD323" s="177" t="s">
        <v>1</v>
      </c>
      <c r="BE323" s="177" t="s">
        <v>1</v>
      </c>
      <c r="BF323" s="177" t="s">
        <v>5</v>
      </c>
    </row>
    <row r="324" spans="1:58" ht="15" thickBot="1" x14ac:dyDescent="0.4">
      <c r="A324" s="250"/>
      <c r="B324" s="66" t="s">
        <v>56</v>
      </c>
      <c r="D324" s="217" t="s">
        <v>1</v>
      </c>
      <c r="E324" s="217" t="s">
        <v>1</v>
      </c>
      <c r="F324" s="217" t="s">
        <v>1</v>
      </c>
      <c r="G324" s="217" t="s">
        <v>1</v>
      </c>
      <c r="H324" s="180" t="s">
        <v>1</v>
      </c>
      <c r="I324" s="181" t="s">
        <v>5</v>
      </c>
      <c r="J324" s="217" t="s">
        <v>1</v>
      </c>
      <c r="K324" s="180" t="s">
        <v>1</v>
      </c>
      <c r="L324" s="181" t="s">
        <v>5</v>
      </c>
      <c r="M324" s="217" t="s">
        <v>1</v>
      </c>
      <c r="N324" s="180" t="s">
        <v>1</v>
      </c>
      <c r="O324" s="180" t="s">
        <v>1</v>
      </c>
      <c r="P324" s="180" t="s">
        <v>1</v>
      </c>
      <c r="Q324" s="180" t="s">
        <v>1</v>
      </c>
      <c r="R324" s="181" t="s">
        <v>5</v>
      </c>
      <c r="S324" s="180" t="s">
        <v>1</v>
      </c>
      <c r="T324" s="181" t="s">
        <v>5</v>
      </c>
      <c r="U324" s="217" t="s">
        <v>1</v>
      </c>
      <c r="V324" s="217" t="s">
        <v>1</v>
      </c>
      <c r="W324" s="217" t="s">
        <v>1</v>
      </c>
      <c r="X324" s="217" t="s">
        <v>1</v>
      </c>
      <c r="Y324" s="217" t="s">
        <v>1</v>
      </c>
      <c r="Z324" s="217" t="s">
        <v>5</v>
      </c>
      <c r="AA324" s="217" t="s">
        <v>5</v>
      </c>
      <c r="AB324" s="217" t="s">
        <v>1</v>
      </c>
      <c r="AC324" s="217" t="s">
        <v>1</v>
      </c>
      <c r="AD324" s="177" t="str">
        <f t="shared" si="185"/>
        <v>Yes</v>
      </c>
      <c r="AE324" s="217" t="s">
        <v>1</v>
      </c>
      <c r="AF324" s="217" t="s">
        <v>1</v>
      </c>
      <c r="AG324" s="217" t="s">
        <v>1</v>
      </c>
      <c r="AH324" s="217" t="s">
        <v>1</v>
      </c>
      <c r="AI324" s="217" t="s">
        <v>1</v>
      </c>
      <c r="AJ324" s="217" t="s">
        <v>1</v>
      </c>
      <c r="AK324" s="217" t="str">
        <f t="shared" si="192"/>
        <v>Yes</v>
      </c>
      <c r="AL324" s="217" t="s">
        <v>1</v>
      </c>
      <c r="AM324" s="217" t="s">
        <v>1</v>
      </c>
      <c r="AN324" s="177" t="s">
        <v>5</v>
      </c>
      <c r="AO324" s="217" t="str">
        <f t="shared" si="193"/>
        <v>Yes</v>
      </c>
      <c r="AP324" s="217" t="s">
        <v>1</v>
      </c>
      <c r="AQ324" s="217" t="s">
        <v>1</v>
      </c>
      <c r="AR324" s="217" t="s">
        <v>1</v>
      </c>
      <c r="AS324" s="217" t="s">
        <v>5</v>
      </c>
      <c r="AT324" s="217" t="s">
        <v>1</v>
      </c>
      <c r="AU324" s="217" t="s">
        <v>1</v>
      </c>
      <c r="AV324" s="217" t="s">
        <v>1</v>
      </c>
      <c r="AW324" s="180" t="s">
        <v>5</v>
      </c>
      <c r="AX324" s="181" t="s">
        <v>5</v>
      </c>
      <c r="AY324" s="217" t="s">
        <v>5</v>
      </c>
      <c r="AZ324" s="217" t="str">
        <f t="shared" si="194"/>
        <v>Yes</v>
      </c>
      <c r="BA324" s="217" t="str">
        <f t="shared" si="195"/>
        <v>Yes</v>
      </c>
      <c r="BB324" s="180" t="s">
        <v>5</v>
      </c>
      <c r="BC324" s="217" t="s">
        <v>5</v>
      </c>
      <c r="BD324" s="217" t="s">
        <v>1</v>
      </c>
      <c r="BE324" s="217" t="s">
        <v>1</v>
      </c>
      <c r="BF324" s="217" t="s">
        <v>5</v>
      </c>
    </row>
    <row r="325" spans="1:58" ht="15" thickTop="1" x14ac:dyDescent="0.35">
      <c r="A325" s="250"/>
      <c r="B325" s="64" t="s">
        <v>57</v>
      </c>
      <c r="D325" s="177" t="s">
        <v>5</v>
      </c>
      <c r="E325" s="177" t="s">
        <v>5</v>
      </c>
      <c r="F325" s="177" t="s">
        <v>1</v>
      </c>
      <c r="G325" s="177" t="s">
        <v>1</v>
      </c>
      <c r="H325" s="159" t="s">
        <v>1</v>
      </c>
      <c r="I325" s="160" t="s">
        <v>5</v>
      </c>
      <c r="J325" s="177" t="s">
        <v>1</v>
      </c>
      <c r="K325" s="159" t="s">
        <v>5</v>
      </c>
      <c r="L325" s="160" t="s">
        <v>5</v>
      </c>
      <c r="M325" s="177" t="s">
        <v>1</v>
      </c>
      <c r="N325" s="159" t="s">
        <v>1</v>
      </c>
      <c r="O325" s="159" t="s">
        <v>1</v>
      </c>
      <c r="P325" s="159" t="s">
        <v>1</v>
      </c>
      <c r="Q325" s="159" t="s">
        <v>1</v>
      </c>
      <c r="R325" s="160" t="s">
        <v>5</v>
      </c>
      <c r="S325" s="159" t="s">
        <v>5</v>
      </c>
      <c r="T325" s="160" t="s">
        <v>5</v>
      </c>
      <c r="U325" s="177" t="s">
        <v>1</v>
      </c>
      <c r="V325" s="177" t="s">
        <v>1</v>
      </c>
      <c r="W325" s="177" t="s">
        <v>1</v>
      </c>
      <c r="X325" s="177" t="s">
        <v>1</v>
      </c>
      <c r="Y325" s="177" t="s">
        <v>5</v>
      </c>
      <c r="Z325" s="177" t="s">
        <v>5</v>
      </c>
      <c r="AA325" s="177" t="s">
        <v>5</v>
      </c>
      <c r="AB325" s="177" t="s">
        <v>1</v>
      </c>
      <c r="AC325" s="177" t="s">
        <v>5</v>
      </c>
      <c r="AD325" s="177" t="str">
        <f t="shared" si="185"/>
        <v>No</v>
      </c>
      <c r="AE325" s="177" t="s">
        <v>1</v>
      </c>
      <c r="AF325" s="177" t="s">
        <v>5</v>
      </c>
      <c r="AG325" s="177" t="s">
        <v>5</v>
      </c>
      <c r="AH325" s="177" t="s">
        <v>5</v>
      </c>
      <c r="AI325" s="177" t="s">
        <v>5</v>
      </c>
      <c r="AJ325" s="177" t="s">
        <v>5</v>
      </c>
      <c r="AK325" s="177" t="str">
        <f t="shared" si="192"/>
        <v>No</v>
      </c>
      <c r="AL325" s="177" t="s">
        <v>5</v>
      </c>
      <c r="AM325" s="177" t="s">
        <v>1</v>
      </c>
      <c r="AN325" s="177" t="s">
        <v>5</v>
      </c>
      <c r="AO325" s="177" t="str">
        <f t="shared" si="193"/>
        <v>No</v>
      </c>
      <c r="AP325" s="177" t="s">
        <v>1</v>
      </c>
      <c r="AQ325" s="177" t="s">
        <v>1</v>
      </c>
      <c r="AR325" s="177" t="s">
        <v>1</v>
      </c>
      <c r="AS325" s="177" t="s">
        <v>5</v>
      </c>
      <c r="AT325" s="177" t="s">
        <v>5</v>
      </c>
      <c r="AU325" s="177" t="s">
        <v>5</v>
      </c>
      <c r="AV325" s="177" t="s">
        <v>1</v>
      </c>
      <c r="AW325" s="159" t="s">
        <v>5</v>
      </c>
      <c r="AX325" s="160" t="s">
        <v>5</v>
      </c>
      <c r="AY325" s="177" t="s">
        <v>5</v>
      </c>
      <c r="AZ325" s="177" t="str">
        <f t="shared" si="194"/>
        <v>Yes</v>
      </c>
      <c r="BA325" s="177" t="str">
        <f t="shared" si="195"/>
        <v>Yes</v>
      </c>
      <c r="BB325" s="159" t="s">
        <v>5</v>
      </c>
      <c r="BC325" s="177" t="s">
        <v>5</v>
      </c>
      <c r="BD325" s="177" t="s">
        <v>5</v>
      </c>
      <c r="BE325" s="177" t="s">
        <v>1</v>
      </c>
      <c r="BF325" s="177" t="s">
        <v>5</v>
      </c>
    </row>
    <row r="326" spans="1:58" ht="14.5" x14ac:dyDescent="0.35">
      <c r="A326" s="250"/>
      <c r="B326" s="65" t="s">
        <v>58</v>
      </c>
      <c r="D326" s="177" t="s">
        <v>1</v>
      </c>
      <c r="E326" s="177" t="s">
        <v>5</v>
      </c>
      <c r="F326" s="177" t="s">
        <v>1</v>
      </c>
      <c r="G326" s="177" t="s">
        <v>1</v>
      </c>
      <c r="H326" s="159" t="s">
        <v>1</v>
      </c>
      <c r="I326" s="160" t="s">
        <v>5</v>
      </c>
      <c r="J326" s="177" t="s">
        <v>1</v>
      </c>
      <c r="K326" s="159" t="s">
        <v>5</v>
      </c>
      <c r="L326" s="160" t="s">
        <v>5</v>
      </c>
      <c r="M326" s="177" t="s">
        <v>1</v>
      </c>
      <c r="N326" s="159" t="s">
        <v>1</v>
      </c>
      <c r="O326" s="159" t="s">
        <v>1</v>
      </c>
      <c r="P326" s="159" t="s">
        <v>1</v>
      </c>
      <c r="Q326" s="159" t="s">
        <v>1</v>
      </c>
      <c r="R326" s="160" t="s">
        <v>5</v>
      </c>
      <c r="S326" s="159" t="s">
        <v>5</v>
      </c>
      <c r="T326" s="160" t="s">
        <v>5</v>
      </c>
      <c r="U326" s="177" t="s">
        <v>1</v>
      </c>
      <c r="V326" s="177" t="s">
        <v>1</v>
      </c>
      <c r="W326" s="177" t="s">
        <v>1</v>
      </c>
      <c r="X326" s="177" t="s">
        <v>1</v>
      </c>
      <c r="Y326" s="177" t="s">
        <v>5</v>
      </c>
      <c r="Z326" s="177" t="s">
        <v>5</v>
      </c>
      <c r="AA326" s="177" t="s">
        <v>5</v>
      </c>
      <c r="AB326" s="177" t="s">
        <v>1</v>
      </c>
      <c r="AC326" s="177" t="s">
        <v>1</v>
      </c>
      <c r="AD326" s="177" t="str">
        <f t="shared" si="185"/>
        <v>No</v>
      </c>
      <c r="AE326" s="177" t="s">
        <v>1</v>
      </c>
      <c r="AF326" s="177" t="s">
        <v>5</v>
      </c>
      <c r="AG326" s="177" t="s">
        <v>1</v>
      </c>
      <c r="AH326" s="177" t="s">
        <v>5</v>
      </c>
      <c r="AI326" s="177" t="s">
        <v>5</v>
      </c>
      <c r="AJ326" s="177" t="s">
        <v>5</v>
      </c>
      <c r="AK326" s="177" t="str">
        <f t="shared" si="192"/>
        <v>No</v>
      </c>
      <c r="AL326" s="177" t="s">
        <v>5</v>
      </c>
      <c r="AM326" s="177" t="s">
        <v>1</v>
      </c>
      <c r="AN326" s="177" t="s">
        <v>5</v>
      </c>
      <c r="AO326" s="177" t="str">
        <f t="shared" si="193"/>
        <v>No</v>
      </c>
      <c r="AP326" s="177" t="s">
        <v>1</v>
      </c>
      <c r="AQ326" s="177" t="s">
        <v>1</v>
      </c>
      <c r="AR326" s="177" t="s">
        <v>1</v>
      </c>
      <c r="AS326" s="177" t="s">
        <v>5</v>
      </c>
      <c r="AT326" s="177" t="s">
        <v>5</v>
      </c>
      <c r="AU326" s="177" t="s">
        <v>5</v>
      </c>
      <c r="AV326" s="177" t="s">
        <v>1</v>
      </c>
      <c r="AW326" s="159" t="s">
        <v>5</v>
      </c>
      <c r="AX326" s="160" t="s">
        <v>5</v>
      </c>
      <c r="AY326" s="177" t="s">
        <v>5</v>
      </c>
      <c r="AZ326" s="177" t="str">
        <f t="shared" si="194"/>
        <v>Yes</v>
      </c>
      <c r="BA326" s="177" t="str">
        <f t="shared" si="195"/>
        <v>Yes</v>
      </c>
      <c r="BB326" s="159" t="s">
        <v>5</v>
      </c>
      <c r="BC326" s="177" t="s">
        <v>5</v>
      </c>
      <c r="BD326" s="177" t="s">
        <v>1</v>
      </c>
      <c r="BE326" s="177" t="s">
        <v>1</v>
      </c>
      <c r="BF326" s="177" t="s">
        <v>5</v>
      </c>
    </row>
    <row r="327" spans="1:58" ht="15" thickBot="1" x14ac:dyDescent="0.4">
      <c r="A327" s="250"/>
      <c r="B327" s="66" t="s">
        <v>59</v>
      </c>
      <c r="D327" s="217" t="s">
        <v>1</v>
      </c>
      <c r="E327" s="217" t="s">
        <v>1</v>
      </c>
      <c r="F327" s="217" t="s">
        <v>1</v>
      </c>
      <c r="G327" s="217" t="s">
        <v>1</v>
      </c>
      <c r="H327" s="180" t="s">
        <v>1</v>
      </c>
      <c r="I327" s="181" t="s">
        <v>5</v>
      </c>
      <c r="J327" s="217" t="s">
        <v>1</v>
      </c>
      <c r="K327" s="180" t="s">
        <v>1</v>
      </c>
      <c r="L327" s="181" t="s">
        <v>5</v>
      </c>
      <c r="M327" s="217" t="s">
        <v>1</v>
      </c>
      <c r="N327" s="180" t="s">
        <v>1</v>
      </c>
      <c r="O327" s="180" t="s">
        <v>1</v>
      </c>
      <c r="P327" s="180" t="s">
        <v>1</v>
      </c>
      <c r="Q327" s="180" t="s">
        <v>1</v>
      </c>
      <c r="R327" s="181" t="s">
        <v>5</v>
      </c>
      <c r="S327" s="180" t="s">
        <v>1</v>
      </c>
      <c r="T327" s="181" t="s">
        <v>5</v>
      </c>
      <c r="U327" s="217" t="s">
        <v>1</v>
      </c>
      <c r="V327" s="217" t="s">
        <v>1</v>
      </c>
      <c r="W327" s="217" t="s">
        <v>1</v>
      </c>
      <c r="X327" s="217" t="s">
        <v>1</v>
      </c>
      <c r="Y327" s="217" t="s">
        <v>1</v>
      </c>
      <c r="Z327" s="217" t="s">
        <v>5</v>
      </c>
      <c r="AA327" s="217" t="s">
        <v>5</v>
      </c>
      <c r="AB327" s="217" t="s">
        <v>1</v>
      </c>
      <c r="AC327" s="217" t="s">
        <v>1</v>
      </c>
      <c r="AD327" s="177" t="str">
        <f t="shared" si="185"/>
        <v>Yes</v>
      </c>
      <c r="AE327" s="217" t="s">
        <v>1</v>
      </c>
      <c r="AF327" s="217" t="s">
        <v>1</v>
      </c>
      <c r="AG327" s="217" t="s">
        <v>1</v>
      </c>
      <c r="AH327" s="217" t="s">
        <v>1</v>
      </c>
      <c r="AI327" s="217" t="s">
        <v>1</v>
      </c>
      <c r="AJ327" s="217" t="s">
        <v>1</v>
      </c>
      <c r="AK327" s="217" t="str">
        <f t="shared" si="192"/>
        <v>Yes</v>
      </c>
      <c r="AL327" s="217" t="s">
        <v>1</v>
      </c>
      <c r="AM327" s="217" t="s">
        <v>1</v>
      </c>
      <c r="AN327" s="177" t="s">
        <v>5</v>
      </c>
      <c r="AO327" s="217" t="str">
        <f t="shared" si="193"/>
        <v>Yes</v>
      </c>
      <c r="AP327" s="217" t="s">
        <v>1</v>
      </c>
      <c r="AQ327" s="217" t="s">
        <v>1</v>
      </c>
      <c r="AR327" s="217" t="s">
        <v>1</v>
      </c>
      <c r="AS327" s="217" t="s">
        <v>5</v>
      </c>
      <c r="AT327" s="217" t="s">
        <v>1</v>
      </c>
      <c r="AU327" s="217" t="s">
        <v>1</v>
      </c>
      <c r="AV327" s="217" t="s">
        <v>1</v>
      </c>
      <c r="AW327" s="180" t="s">
        <v>5</v>
      </c>
      <c r="AX327" s="181" t="s">
        <v>5</v>
      </c>
      <c r="AY327" s="217" t="s">
        <v>5</v>
      </c>
      <c r="AZ327" s="217" t="str">
        <f t="shared" si="194"/>
        <v>Yes</v>
      </c>
      <c r="BA327" s="217" t="str">
        <f t="shared" si="195"/>
        <v>Yes</v>
      </c>
      <c r="BB327" s="180" t="s">
        <v>5</v>
      </c>
      <c r="BC327" s="217" t="s">
        <v>5</v>
      </c>
      <c r="BD327" s="217" t="s">
        <v>1</v>
      </c>
      <c r="BE327" s="217" t="s">
        <v>1</v>
      </c>
      <c r="BF327" s="217" t="s">
        <v>5</v>
      </c>
    </row>
    <row r="328" spans="1:58" ht="15" thickTop="1" x14ac:dyDescent="0.35">
      <c r="A328" s="250"/>
      <c r="B328" s="64" t="s">
        <v>60</v>
      </c>
      <c r="D328" s="177" t="s">
        <v>5</v>
      </c>
      <c r="E328" s="177" t="s">
        <v>1</v>
      </c>
      <c r="F328" s="177" t="s">
        <v>1</v>
      </c>
      <c r="G328" s="177" t="s">
        <v>1</v>
      </c>
      <c r="H328" s="159" t="s">
        <v>1</v>
      </c>
      <c r="I328" s="160" t="s">
        <v>5</v>
      </c>
      <c r="J328" s="177" t="s">
        <v>1</v>
      </c>
      <c r="K328" s="159" t="s">
        <v>5</v>
      </c>
      <c r="L328" s="160" t="s">
        <v>5</v>
      </c>
      <c r="M328" s="177" t="s">
        <v>1</v>
      </c>
      <c r="N328" s="159" t="s">
        <v>1</v>
      </c>
      <c r="O328" s="159" t="s">
        <v>1</v>
      </c>
      <c r="P328" s="159" t="s">
        <v>1</v>
      </c>
      <c r="Q328" s="159" t="s">
        <v>5</v>
      </c>
      <c r="R328" s="160" t="s">
        <v>5</v>
      </c>
      <c r="S328" s="159" t="s">
        <v>5</v>
      </c>
      <c r="T328" s="160" t="s">
        <v>5</v>
      </c>
      <c r="U328" s="177" t="s">
        <v>1</v>
      </c>
      <c r="V328" s="177" t="s">
        <v>1</v>
      </c>
      <c r="W328" s="177" t="s">
        <v>1</v>
      </c>
      <c r="X328" s="177" t="s">
        <v>1</v>
      </c>
      <c r="Y328" s="177" t="s">
        <v>5</v>
      </c>
      <c r="Z328" s="177" t="s">
        <v>5</v>
      </c>
      <c r="AA328" s="177" t="s">
        <v>5</v>
      </c>
      <c r="AB328" s="177" t="s">
        <v>1</v>
      </c>
      <c r="AC328" s="177" t="s">
        <v>5</v>
      </c>
      <c r="AD328" s="177" t="str">
        <f t="shared" si="185"/>
        <v>No</v>
      </c>
      <c r="AE328" s="177" t="s">
        <v>1</v>
      </c>
      <c r="AF328" s="177" t="s">
        <v>1</v>
      </c>
      <c r="AG328" s="177" t="s">
        <v>5</v>
      </c>
      <c r="AH328" s="177" t="s">
        <v>5</v>
      </c>
      <c r="AI328" s="177" t="s">
        <v>5</v>
      </c>
      <c r="AJ328" s="177" t="s">
        <v>5</v>
      </c>
      <c r="AK328" s="177" t="str">
        <f t="shared" si="192"/>
        <v>No</v>
      </c>
      <c r="AL328" s="177" t="s">
        <v>1</v>
      </c>
      <c r="AM328" s="177" t="s">
        <v>1</v>
      </c>
      <c r="AN328" s="177" t="s">
        <v>5</v>
      </c>
      <c r="AO328" s="177" t="str">
        <f t="shared" si="193"/>
        <v>No</v>
      </c>
      <c r="AP328" s="177" t="s">
        <v>1</v>
      </c>
      <c r="AQ328" s="177" t="s">
        <v>1</v>
      </c>
      <c r="AR328" s="177" t="s">
        <v>1</v>
      </c>
      <c r="AS328" s="177" t="s">
        <v>5</v>
      </c>
      <c r="AT328" s="177" t="s">
        <v>1</v>
      </c>
      <c r="AU328" s="177" t="s">
        <v>1</v>
      </c>
      <c r="AV328" s="177" t="s">
        <v>1</v>
      </c>
      <c r="AW328" s="159" t="s">
        <v>5</v>
      </c>
      <c r="AX328" s="160" t="s">
        <v>5</v>
      </c>
      <c r="AY328" s="177" t="s">
        <v>5</v>
      </c>
      <c r="AZ328" s="177" t="str">
        <f t="shared" si="194"/>
        <v>Yes</v>
      </c>
      <c r="BA328" s="177" t="str">
        <f t="shared" si="195"/>
        <v>Yes</v>
      </c>
      <c r="BB328" s="159" t="s">
        <v>5</v>
      </c>
      <c r="BC328" s="177" t="s">
        <v>5</v>
      </c>
      <c r="BD328" s="177" t="s">
        <v>1</v>
      </c>
      <c r="BE328" s="177" t="s">
        <v>1</v>
      </c>
      <c r="BF328" s="177" t="s">
        <v>5</v>
      </c>
    </row>
    <row r="329" spans="1:58" ht="14.5" x14ac:dyDescent="0.35">
      <c r="A329" s="250"/>
      <c r="B329" s="65" t="s">
        <v>61</v>
      </c>
      <c r="D329" s="177" t="s">
        <v>5</v>
      </c>
      <c r="E329" s="177" t="s">
        <v>5</v>
      </c>
      <c r="F329" s="177" t="s">
        <v>1</v>
      </c>
      <c r="G329" s="177" t="s">
        <v>1</v>
      </c>
      <c r="H329" s="159" t="s">
        <v>1</v>
      </c>
      <c r="I329" s="160" t="s">
        <v>5</v>
      </c>
      <c r="J329" s="177" t="s">
        <v>1</v>
      </c>
      <c r="K329" s="159" t="s">
        <v>5</v>
      </c>
      <c r="L329" s="160" t="s">
        <v>5</v>
      </c>
      <c r="M329" s="177" t="s">
        <v>5</v>
      </c>
      <c r="N329" s="159" t="s">
        <v>5</v>
      </c>
      <c r="O329" s="159" t="s">
        <v>5</v>
      </c>
      <c r="P329" s="159" t="s">
        <v>5</v>
      </c>
      <c r="Q329" s="159" t="s">
        <v>1</v>
      </c>
      <c r="R329" s="160" t="s">
        <v>5</v>
      </c>
      <c r="S329" s="159" t="s">
        <v>5</v>
      </c>
      <c r="T329" s="160" t="s">
        <v>5</v>
      </c>
      <c r="U329" s="177" t="s">
        <v>1</v>
      </c>
      <c r="V329" s="177" t="s">
        <v>5</v>
      </c>
      <c r="W329" s="177" t="s">
        <v>1</v>
      </c>
      <c r="X329" s="177" t="s">
        <v>5</v>
      </c>
      <c r="Y329" s="177" t="s">
        <v>5</v>
      </c>
      <c r="Z329" s="177" t="s">
        <v>5</v>
      </c>
      <c r="AA329" s="177" t="s">
        <v>5</v>
      </c>
      <c r="AB329" s="177" t="s">
        <v>1</v>
      </c>
      <c r="AC329" s="177" t="s">
        <v>5</v>
      </c>
      <c r="AD329" s="177" t="str">
        <f t="shared" si="185"/>
        <v>No</v>
      </c>
      <c r="AE329" s="177" t="s">
        <v>5</v>
      </c>
      <c r="AF329" s="177" t="s">
        <v>5</v>
      </c>
      <c r="AG329" s="177" t="s">
        <v>5</v>
      </c>
      <c r="AH329" s="177" t="s">
        <v>5</v>
      </c>
      <c r="AI329" s="177" t="s">
        <v>5</v>
      </c>
      <c r="AJ329" s="177" t="s">
        <v>5</v>
      </c>
      <c r="AK329" s="177" t="str">
        <f t="shared" si="192"/>
        <v>No</v>
      </c>
      <c r="AL329" s="177" t="s">
        <v>5</v>
      </c>
      <c r="AM329" s="177" t="s">
        <v>5</v>
      </c>
      <c r="AN329" s="177" t="s">
        <v>5</v>
      </c>
      <c r="AO329" s="177" t="str">
        <f t="shared" si="193"/>
        <v>No</v>
      </c>
      <c r="AP329" s="177" t="s">
        <v>5</v>
      </c>
      <c r="AQ329" s="177" t="s">
        <v>5</v>
      </c>
      <c r="AR329" s="177" t="s">
        <v>1</v>
      </c>
      <c r="AS329" s="177" t="s">
        <v>5</v>
      </c>
      <c r="AT329" s="177" t="s">
        <v>5</v>
      </c>
      <c r="AU329" s="177" t="s">
        <v>5</v>
      </c>
      <c r="AV329" s="177" t="s">
        <v>5</v>
      </c>
      <c r="AW329" s="159" t="s">
        <v>5</v>
      </c>
      <c r="AX329" s="160" t="s">
        <v>5</v>
      </c>
      <c r="AY329" s="177" t="s">
        <v>5</v>
      </c>
      <c r="AZ329" s="177" t="str">
        <f t="shared" si="194"/>
        <v>No</v>
      </c>
      <c r="BA329" s="177" t="str">
        <f t="shared" si="195"/>
        <v>No</v>
      </c>
      <c r="BB329" s="159" t="s">
        <v>5</v>
      </c>
      <c r="BC329" s="177" t="s">
        <v>5</v>
      </c>
      <c r="BD329" s="177" t="s">
        <v>5</v>
      </c>
      <c r="BE329" s="177" t="s">
        <v>5</v>
      </c>
      <c r="BF329" s="177" t="s">
        <v>5</v>
      </c>
    </row>
    <row r="330" spans="1:58" ht="14.5" x14ac:dyDescent="0.35">
      <c r="A330" s="250"/>
      <c r="B330" s="65" t="s">
        <v>62</v>
      </c>
      <c r="D330" s="177" t="s">
        <v>5</v>
      </c>
      <c r="E330" s="177" t="s">
        <v>5</v>
      </c>
      <c r="F330" s="177" t="s">
        <v>1</v>
      </c>
      <c r="G330" s="177" t="s">
        <v>1</v>
      </c>
      <c r="H330" s="159" t="s">
        <v>1</v>
      </c>
      <c r="I330" s="160" t="s">
        <v>5</v>
      </c>
      <c r="J330" s="177" t="s">
        <v>1</v>
      </c>
      <c r="K330" s="159" t="s">
        <v>5</v>
      </c>
      <c r="L330" s="160" t="s">
        <v>5</v>
      </c>
      <c r="M330" s="177" t="s">
        <v>5</v>
      </c>
      <c r="N330" s="159" t="s">
        <v>1</v>
      </c>
      <c r="O330" s="159" t="s">
        <v>1</v>
      </c>
      <c r="P330" s="159" t="s">
        <v>1</v>
      </c>
      <c r="Q330" s="159" t="s">
        <v>1</v>
      </c>
      <c r="R330" s="160" t="s">
        <v>5</v>
      </c>
      <c r="S330" s="159" t="s">
        <v>5</v>
      </c>
      <c r="T330" s="160" t="s">
        <v>5</v>
      </c>
      <c r="U330" s="177" t="s">
        <v>1</v>
      </c>
      <c r="V330" s="177" t="s">
        <v>5</v>
      </c>
      <c r="W330" s="177" t="s">
        <v>5</v>
      </c>
      <c r="X330" s="177" t="s">
        <v>5</v>
      </c>
      <c r="Y330" s="177" t="s">
        <v>5</v>
      </c>
      <c r="Z330" s="177" t="s">
        <v>5</v>
      </c>
      <c r="AA330" s="177" t="s">
        <v>5</v>
      </c>
      <c r="AB330" s="177" t="s">
        <v>1</v>
      </c>
      <c r="AC330" s="177" t="s">
        <v>5</v>
      </c>
      <c r="AD330" s="177" t="str">
        <f t="shared" si="185"/>
        <v>No</v>
      </c>
      <c r="AE330" s="177" t="s">
        <v>5</v>
      </c>
      <c r="AF330" s="177" t="s">
        <v>5</v>
      </c>
      <c r="AG330" s="177" t="s">
        <v>5</v>
      </c>
      <c r="AH330" s="177" t="s">
        <v>5</v>
      </c>
      <c r="AI330" s="177" t="s">
        <v>5</v>
      </c>
      <c r="AJ330" s="177" t="s">
        <v>5</v>
      </c>
      <c r="AK330" s="177" t="str">
        <f t="shared" si="192"/>
        <v>No</v>
      </c>
      <c r="AL330" s="177" t="s">
        <v>5</v>
      </c>
      <c r="AM330" s="177" t="s">
        <v>5</v>
      </c>
      <c r="AN330" s="177" t="s">
        <v>5</v>
      </c>
      <c r="AO330" s="177" t="str">
        <f t="shared" si="193"/>
        <v>No</v>
      </c>
      <c r="AP330" s="177" t="s">
        <v>5</v>
      </c>
      <c r="AQ330" s="177" t="s">
        <v>1</v>
      </c>
      <c r="AR330" s="177" t="s">
        <v>1</v>
      </c>
      <c r="AS330" s="177" t="s">
        <v>5</v>
      </c>
      <c r="AT330" s="177" t="s">
        <v>5</v>
      </c>
      <c r="AU330" s="177" t="s">
        <v>1</v>
      </c>
      <c r="AV330" s="177" t="s">
        <v>5</v>
      </c>
      <c r="AW330" s="159" t="s">
        <v>5</v>
      </c>
      <c r="AX330" s="160" t="s">
        <v>5</v>
      </c>
      <c r="AY330" s="177" t="s">
        <v>5</v>
      </c>
      <c r="AZ330" s="177" t="str">
        <f t="shared" si="194"/>
        <v>No</v>
      </c>
      <c r="BA330" s="177" t="str">
        <f t="shared" si="195"/>
        <v>No</v>
      </c>
      <c r="BB330" s="159" t="s">
        <v>5</v>
      </c>
      <c r="BC330" s="177" t="s">
        <v>5</v>
      </c>
      <c r="BD330" s="177" t="s">
        <v>5</v>
      </c>
      <c r="BE330" s="177" t="s">
        <v>5</v>
      </c>
      <c r="BF330" s="177" t="s">
        <v>5</v>
      </c>
    </row>
    <row r="331" spans="1:58" ht="14.5" x14ac:dyDescent="0.35">
      <c r="A331" s="250"/>
      <c r="B331" s="65" t="s">
        <v>63</v>
      </c>
      <c r="D331" s="177" t="s">
        <v>1</v>
      </c>
      <c r="E331" s="177" t="s">
        <v>5</v>
      </c>
      <c r="F331" s="177" t="s">
        <v>1</v>
      </c>
      <c r="G331" s="177" t="s">
        <v>1</v>
      </c>
      <c r="H331" s="159" t="s">
        <v>1</v>
      </c>
      <c r="I331" s="160" t="s">
        <v>5</v>
      </c>
      <c r="J331" s="177" t="s">
        <v>1</v>
      </c>
      <c r="K331" s="159" t="s">
        <v>5</v>
      </c>
      <c r="L331" s="160" t="s">
        <v>5</v>
      </c>
      <c r="M331" s="177" t="s">
        <v>5</v>
      </c>
      <c r="N331" s="159" t="s">
        <v>1</v>
      </c>
      <c r="O331" s="159" t="s">
        <v>1</v>
      </c>
      <c r="P331" s="159" t="s">
        <v>1</v>
      </c>
      <c r="Q331" s="159" t="s">
        <v>1</v>
      </c>
      <c r="R331" s="160" t="s">
        <v>5</v>
      </c>
      <c r="S331" s="159" t="s">
        <v>5</v>
      </c>
      <c r="T331" s="160" t="s">
        <v>5</v>
      </c>
      <c r="U331" s="177" t="s">
        <v>1</v>
      </c>
      <c r="V331" s="177" t="s">
        <v>1</v>
      </c>
      <c r="W331" s="177" t="s">
        <v>1</v>
      </c>
      <c r="X331" s="177" t="s">
        <v>1</v>
      </c>
      <c r="Y331" s="177" t="s">
        <v>5</v>
      </c>
      <c r="Z331" s="177" t="s">
        <v>5</v>
      </c>
      <c r="AA331" s="177" t="s">
        <v>5</v>
      </c>
      <c r="AB331" s="177" t="s">
        <v>1</v>
      </c>
      <c r="AC331" s="177" t="s">
        <v>1</v>
      </c>
      <c r="AD331" s="177" t="str">
        <f t="shared" si="185"/>
        <v>No</v>
      </c>
      <c r="AE331" s="177" t="s">
        <v>5</v>
      </c>
      <c r="AF331" s="177" t="s">
        <v>1</v>
      </c>
      <c r="AG331" s="177" t="s">
        <v>1</v>
      </c>
      <c r="AH331" s="177" t="s">
        <v>5</v>
      </c>
      <c r="AI331" s="177" t="s">
        <v>5</v>
      </c>
      <c r="AJ331" s="177" t="s">
        <v>5</v>
      </c>
      <c r="AK331" s="177" t="str">
        <f t="shared" si="192"/>
        <v>No</v>
      </c>
      <c r="AL331" s="177" t="s">
        <v>1</v>
      </c>
      <c r="AM331" s="177" t="s">
        <v>1</v>
      </c>
      <c r="AN331" s="177" t="s">
        <v>5</v>
      </c>
      <c r="AO331" s="177" t="str">
        <f t="shared" si="193"/>
        <v>No</v>
      </c>
      <c r="AP331" s="177" t="s">
        <v>1</v>
      </c>
      <c r="AQ331" s="177" t="s">
        <v>1</v>
      </c>
      <c r="AR331" s="177" t="s">
        <v>1</v>
      </c>
      <c r="AS331" s="177" t="s">
        <v>5</v>
      </c>
      <c r="AT331" s="177" t="s">
        <v>1</v>
      </c>
      <c r="AU331" s="177" t="s">
        <v>5</v>
      </c>
      <c r="AV331" s="177" t="s">
        <v>1</v>
      </c>
      <c r="AW331" s="159" t="s">
        <v>5</v>
      </c>
      <c r="AX331" s="160" t="s">
        <v>5</v>
      </c>
      <c r="AY331" s="177" t="s">
        <v>5</v>
      </c>
      <c r="AZ331" s="177" t="str">
        <f t="shared" si="194"/>
        <v>Yes</v>
      </c>
      <c r="BA331" s="177" t="str">
        <f t="shared" si="195"/>
        <v>Yes</v>
      </c>
      <c r="BB331" s="159" t="s">
        <v>5</v>
      </c>
      <c r="BC331" s="177" t="s">
        <v>5</v>
      </c>
      <c r="BD331" s="177" t="s">
        <v>1</v>
      </c>
      <c r="BE331" s="177" t="s">
        <v>1</v>
      </c>
      <c r="BF331" s="177" t="s">
        <v>5</v>
      </c>
    </row>
    <row r="332" spans="1:58" ht="15" thickBot="1" x14ac:dyDescent="0.4">
      <c r="A332" s="250"/>
      <c r="B332" s="66" t="s">
        <v>64</v>
      </c>
      <c r="D332" s="217" t="s">
        <v>1</v>
      </c>
      <c r="E332" s="217" t="s">
        <v>5</v>
      </c>
      <c r="F332" s="217" t="s">
        <v>1</v>
      </c>
      <c r="G332" s="217" t="s">
        <v>1</v>
      </c>
      <c r="H332" s="180" t="s">
        <v>1</v>
      </c>
      <c r="I332" s="181" t="s">
        <v>5</v>
      </c>
      <c r="J332" s="217" t="s">
        <v>1</v>
      </c>
      <c r="K332" s="180" t="s">
        <v>5</v>
      </c>
      <c r="L332" s="181" t="s">
        <v>5</v>
      </c>
      <c r="M332" s="217" t="s">
        <v>1</v>
      </c>
      <c r="N332" s="180" t="s">
        <v>1</v>
      </c>
      <c r="O332" s="180" t="s">
        <v>1</v>
      </c>
      <c r="P332" s="180" t="s">
        <v>1</v>
      </c>
      <c r="Q332" s="180" t="s">
        <v>1</v>
      </c>
      <c r="R332" s="181" t="s">
        <v>5</v>
      </c>
      <c r="S332" s="180" t="s">
        <v>1</v>
      </c>
      <c r="T332" s="181" t="s">
        <v>5</v>
      </c>
      <c r="U332" s="217" t="s">
        <v>1</v>
      </c>
      <c r="V332" s="217" t="s">
        <v>1</v>
      </c>
      <c r="W332" s="217" t="s">
        <v>1</v>
      </c>
      <c r="X332" s="217" t="s">
        <v>1</v>
      </c>
      <c r="Y332" s="217" t="s">
        <v>1</v>
      </c>
      <c r="Z332" s="217" t="s">
        <v>5</v>
      </c>
      <c r="AA332" s="217" t="s">
        <v>5</v>
      </c>
      <c r="AB332" s="217" t="s">
        <v>1</v>
      </c>
      <c r="AC332" s="217" t="s">
        <v>1</v>
      </c>
      <c r="AD332" s="177" t="str">
        <f t="shared" si="185"/>
        <v>Yes</v>
      </c>
      <c r="AE332" s="217" t="s">
        <v>1</v>
      </c>
      <c r="AF332" s="217" t="s">
        <v>1</v>
      </c>
      <c r="AG332" s="217" t="s">
        <v>1</v>
      </c>
      <c r="AH332" s="217" t="s">
        <v>1</v>
      </c>
      <c r="AI332" s="217" t="s">
        <v>1</v>
      </c>
      <c r="AJ332" s="217" t="s">
        <v>1</v>
      </c>
      <c r="AK332" s="217" t="str">
        <f t="shared" si="192"/>
        <v>Yes</v>
      </c>
      <c r="AL332" s="217" t="s">
        <v>1</v>
      </c>
      <c r="AM332" s="217" t="s">
        <v>1</v>
      </c>
      <c r="AN332" s="177" t="s">
        <v>5</v>
      </c>
      <c r="AO332" s="217" t="str">
        <f t="shared" si="193"/>
        <v>Yes</v>
      </c>
      <c r="AP332" s="217" t="s">
        <v>1</v>
      </c>
      <c r="AQ332" s="217" t="s">
        <v>1</v>
      </c>
      <c r="AR332" s="217" t="s">
        <v>1</v>
      </c>
      <c r="AS332" s="217" t="s">
        <v>5</v>
      </c>
      <c r="AT332" s="217" t="s">
        <v>1</v>
      </c>
      <c r="AU332" s="217" t="s">
        <v>1</v>
      </c>
      <c r="AV332" s="217" t="s">
        <v>1</v>
      </c>
      <c r="AW332" s="180" t="s">
        <v>5</v>
      </c>
      <c r="AX332" s="181" t="s">
        <v>5</v>
      </c>
      <c r="AY332" s="217" t="s">
        <v>5</v>
      </c>
      <c r="AZ332" s="217" t="str">
        <f t="shared" si="194"/>
        <v>Yes</v>
      </c>
      <c r="BA332" s="217" t="str">
        <f t="shared" si="195"/>
        <v>Yes</v>
      </c>
      <c r="BB332" s="180" t="s">
        <v>5</v>
      </c>
      <c r="BC332" s="217" t="s">
        <v>5</v>
      </c>
      <c r="BD332" s="217" t="s">
        <v>1</v>
      </c>
      <c r="BE332" s="217" t="s">
        <v>1</v>
      </c>
      <c r="BF332" s="217" t="s">
        <v>5</v>
      </c>
    </row>
    <row r="333" spans="1:58" ht="15.5" thickTop="1" thickBot="1" x14ac:dyDescent="0.4">
      <c r="A333" s="250"/>
      <c r="B333" s="62" t="s">
        <v>65</v>
      </c>
      <c r="D333" s="217" t="s">
        <v>1</v>
      </c>
      <c r="E333" s="217" t="s">
        <v>1</v>
      </c>
      <c r="F333" s="217" t="s">
        <v>1</v>
      </c>
      <c r="G333" s="217" t="s">
        <v>1</v>
      </c>
      <c r="H333" s="180" t="s">
        <v>1</v>
      </c>
      <c r="I333" s="181" t="s">
        <v>5</v>
      </c>
      <c r="J333" s="217" t="s">
        <v>1</v>
      </c>
      <c r="K333" s="180" t="s">
        <v>1</v>
      </c>
      <c r="L333" s="181" t="s">
        <v>5</v>
      </c>
      <c r="M333" s="217" t="s">
        <v>1</v>
      </c>
      <c r="N333" s="180" t="s">
        <v>1</v>
      </c>
      <c r="O333" s="180" t="s">
        <v>1</v>
      </c>
      <c r="P333" s="180" t="s">
        <v>1</v>
      </c>
      <c r="Q333" s="180" t="s">
        <v>1</v>
      </c>
      <c r="R333" s="181" t="s">
        <v>5</v>
      </c>
      <c r="S333" s="180" t="s">
        <v>1</v>
      </c>
      <c r="T333" s="181" t="s">
        <v>5</v>
      </c>
      <c r="U333" s="217" t="s">
        <v>1</v>
      </c>
      <c r="V333" s="217" t="s">
        <v>1</v>
      </c>
      <c r="W333" s="217" t="s">
        <v>1</v>
      </c>
      <c r="X333" s="217" t="s">
        <v>1</v>
      </c>
      <c r="Y333" s="217" t="s">
        <v>1</v>
      </c>
      <c r="Z333" s="217" t="s">
        <v>5</v>
      </c>
      <c r="AA333" s="217" t="s">
        <v>5</v>
      </c>
      <c r="AB333" s="217" t="s">
        <v>1</v>
      </c>
      <c r="AC333" s="217" t="s">
        <v>1</v>
      </c>
      <c r="AD333" s="177" t="str">
        <f t="shared" si="185"/>
        <v>Yes</v>
      </c>
      <c r="AE333" s="217" t="s">
        <v>1</v>
      </c>
      <c r="AF333" s="217" t="s">
        <v>1</v>
      </c>
      <c r="AG333" s="217" t="s">
        <v>1</v>
      </c>
      <c r="AH333" s="217" t="s">
        <v>1</v>
      </c>
      <c r="AI333" s="217" t="s">
        <v>1</v>
      </c>
      <c r="AJ333" s="217" t="s">
        <v>1</v>
      </c>
      <c r="AK333" s="217" t="str">
        <f t="shared" si="192"/>
        <v>Yes</v>
      </c>
      <c r="AL333" s="217" t="s">
        <v>1</v>
      </c>
      <c r="AM333" s="217" t="s">
        <v>1</v>
      </c>
      <c r="AN333" s="177" t="s">
        <v>5</v>
      </c>
      <c r="AO333" s="217" t="str">
        <f t="shared" si="193"/>
        <v>Yes</v>
      </c>
      <c r="AP333" s="217" t="s">
        <v>1</v>
      </c>
      <c r="AQ333" s="217" t="s">
        <v>1</v>
      </c>
      <c r="AR333" s="217" t="s">
        <v>1</v>
      </c>
      <c r="AS333" s="217" t="s">
        <v>1</v>
      </c>
      <c r="AT333" s="217" t="s">
        <v>1</v>
      </c>
      <c r="AU333" s="217" t="s">
        <v>1</v>
      </c>
      <c r="AV333" s="217" t="s">
        <v>1</v>
      </c>
      <c r="AW333" s="180" t="s">
        <v>5</v>
      </c>
      <c r="AX333" s="181" t="s">
        <v>5</v>
      </c>
      <c r="AY333" s="217" t="s">
        <v>5</v>
      </c>
      <c r="AZ333" s="217" t="str">
        <f t="shared" si="194"/>
        <v>Yes</v>
      </c>
      <c r="BA333" s="217" t="str">
        <f t="shared" si="195"/>
        <v>Yes</v>
      </c>
      <c r="BB333" s="180" t="s">
        <v>5</v>
      </c>
      <c r="BC333" s="217" t="s">
        <v>5</v>
      </c>
      <c r="BD333" s="217" t="s">
        <v>1</v>
      </c>
      <c r="BE333" s="217" t="s">
        <v>1</v>
      </c>
      <c r="BF333" s="217" t="s">
        <v>5</v>
      </c>
    </row>
    <row r="334" spans="1:58" ht="15.5" thickTop="1" thickBot="1" x14ac:dyDescent="0.4">
      <c r="A334" s="250"/>
      <c r="B334" s="12" t="s">
        <v>237</v>
      </c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</row>
    <row r="335" spans="1:58" ht="15" thickTop="1" x14ac:dyDescent="0.35">
      <c r="A335" s="250"/>
      <c r="B335" s="64" t="s">
        <v>66</v>
      </c>
      <c r="D335" s="177" t="s">
        <v>1</v>
      </c>
      <c r="E335" s="177" t="s">
        <v>5</v>
      </c>
      <c r="F335" s="177" t="s">
        <v>1</v>
      </c>
      <c r="G335" s="177" t="s">
        <v>1</v>
      </c>
      <c r="H335" s="159" t="s">
        <v>1</v>
      </c>
      <c r="I335" s="160" t="s">
        <v>5</v>
      </c>
      <c r="J335" s="177" t="s">
        <v>1</v>
      </c>
      <c r="K335" s="159" t="s">
        <v>5</v>
      </c>
      <c r="L335" s="160" t="s">
        <v>5</v>
      </c>
      <c r="M335" s="177" t="s">
        <v>5</v>
      </c>
      <c r="N335" s="159" t="s">
        <v>1</v>
      </c>
      <c r="O335" s="159" t="s">
        <v>1</v>
      </c>
      <c r="P335" s="159" t="s">
        <v>1</v>
      </c>
      <c r="Q335" s="159" t="s">
        <v>5</v>
      </c>
      <c r="R335" s="160" t="s">
        <v>5</v>
      </c>
      <c r="S335" s="159" t="s">
        <v>5</v>
      </c>
      <c r="T335" s="160" t="s">
        <v>5</v>
      </c>
      <c r="U335" s="177" t="s">
        <v>1</v>
      </c>
      <c r="V335" s="177" t="s">
        <v>5</v>
      </c>
      <c r="W335" s="177" t="s">
        <v>1</v>
      </c>
      <c r="X335" s="177" t="s">
        <v>1</v>
      </c>
      <c r="Y335" s="177" t="s">
        <v>5</v>
      </c>
      <c r="Z335" s="177" t="s">
        <v>5</v>
      </c>
      <c r="AA335" s="177" t="s">
        <v>5</v>
      </c>
      <c r="AB335" s="177" t="s">
        <v>1</v>
      </c>
      <c r="AC335" s="177" t="s">
        <v>5</v>
      </c>
      <c r="AD335" s="177" t="str">
        <f t="shared" si="185"/>
        <v>No</v>
      </c>
      <c r="AE335" s="177" t="s">
        <v>5</v>
      </c>
      <c r="AF335" s="177" t="s">
        <v>5</v>
      </c>
      <c r="AG335" s="177" t="s">
        <v>5</v>
      </c>
      <c r="AH335" s="177" t="s">
        <v>5</v>
      </c>
      <c r="AI335" s="177" t="s">
        <v>5</v>
      </c>
      <c r="AJ335" s="177" t="s">
        <v>5</v>
      </c>
      <c r="AK335" s="177" t="str">
        <f t="shared" ref="AK335:AK348" si="196">AJ335</f>
        <v>No</v>
      </c>
      <c r="AL335" s="177" t="s">
        <v>5</v>
      </c>
      <c r="AM335" s="177" t="s">
        <v>1</v>
      </c>
      <c r="AN335" s="177" t="s">
        <v>5</v>
      </c>
      <c r="AO335" s="177" t="str">
        <f t="shared" ref="AO335:AO348" si="197">AH335</f>
        <v>No</v>
      </c>
      <c r="AP335" s="177" t="s">
        <v>1</v>
      </c>
      <c r="AQ335" s="177" t="s">
        <v>5</v>
      </c>
      <c r="AR335" s="177" t="s">
        <v>1</v>
      </c>
      <c r="AS335" s="177" t="s">
        <v>5</v>
      </c>
      <c r="AT335" s="177" t="s">
        <v>5</v>
      </c>
      <c r="AU335" s="177" t="s">
        <v>5</v>
      </c>
      <c r="AV335" s="177" t="s">
        <v>5</v>
      </c>
      <c r="AW335" s="159" t="s">
        <v>5</v>
      </c>
      <c r="AX335" s="160" t="s">
        <v>5</v>
      </c>
      <c r="AY335" s="177" t="s">
        <v>5</v>
      </c>
      <c r="AZ335" s="177" t="str">
        <f>AV335</f>
        <v>No</v>
      </c>
      <c r="BA335" s="177" t="str">
        <f>AV335</f>
        <v>No</v>
      </c>
      <c r="BB335" s="159" t="s">
        <v>5</v>
      </c>
      <c r="BC335" s="177" t="s">
        <v>5</v>
      </c>
      <c r="BD335" s="177" t="s">
        <v>5</v>
      </c>
      <c r="BE335" s="177" t="s">
        <v>1</v>
      </c>
      <c r="BF335" s="177" t="s">
        <v>5</v>
      </c>
    </row>
    <row r="336" spans="1:58" ht="14.5" x14ac:dyDescent="0.35">
      <c r="A336" s="250"/>
      <c r="B336" s="65" t="s">
        <v>67</v>
      </c>
      <c r="D336" s="177" t="s">
        <v>1</v>
      </c>
      <c r="E336" s="177" t="s">
        <v>5</v>
      </c>
      <c r="F336" s="177" t="s">
        <v>1</v>
      </c>
      <c r="G336" s="177" t="s">
        <v>1</v>
      </c>
      <c r="H336" s="159" t="s">
        <v>1</v>
      </c>
      <c r="I336" s="160" t="s">
        <v>5</v>
      </c>
      <c r="J336" s="177" t="s">
        <v>1</v>
      </c>
      <c r="K336" s="159" t="s">
        <v>5</v>
      </c>
      <c r="L336" s="160" t="s">
        <v>5</v>
      </c>
      <c r="M336" s="177" t="s">
        <v>5</v>
      </c>
      <c r="N336" s="159" t="s">
        <v>5</v>
      </c>
      <c r="O336" s="159" t="s">
        <v>5</v>
      </c>
      <c r="P336" s="159" t="s">
        <v>5</v>
      </c>
      <c r="Q336" s="159" t="s">
        <v>1</v>
      </c>
      <c r="R336" s="160" t="s">
        <v>5</v>
      </c>
      <c r="S336" s="159" t="s">
        <v>5</v>
      </c>
      <c r="T336" s="160" t="s">
        <v>5</v>
      </c>
      <c r="U336" s="177" t="s">
        <v>1</v>
      </c>
      <c r="V336" s="177" t="s">
        <v>5</v>
      </c>
      <c r="W336" s="177" t="s">
        <v>1</v>
      </c>
      <c r="X336" s="177" t="s">
        <v>1</v>
      </c>
      <c r="Y336" s="177" t="s">
        <v>5</v>
      </c>
      <c r="Z336" s="177" t="s">
        <v>5</v>
      </c>
      <c r="AA336" s="177" t="s">
        <v>5</v>
      </c>
      <c r="AB336" s="177" t="s">
        <v>1</v>
      </c>
      <c r="AC336" s="177" t="s">
        <v>5</v>
      </c>
      <c r="AD336" s="177" t="str">
        <f t="shared" si="185"/>
        <v>No</v>
      </c>
      <c r="AE336" s="177" t="s">
        <v>5</v>
      </c>
      <c r="AF336" s="177" t="s">
        <v>5</v>
      </c>
      <c r="AG336" s="177" t="s">
        <v>5</v>
      </c>
      <c r="AH336" s="177" t="s">
        <v>5</v>
      </c>
      <c r="AI336" s="177" t="s">
        <v>5</v>
      </c>
      <c r="AJ336" s="177" t="s">
        <v>5</v>
      </c>
      <c r="AK336" s="177" t="str">
        <f t="shared" si="196"/>
        <v>No</v>
      </c>
      <c r="AL336" s="177" t="s">
        <v>5</v>
      </c>
      <c r="AM336" s="177" t="s">
        <v>1</v>
      </c>
      <c r="AN336" s="177" t="s">
        <v>5</v>
      </c>
      <c r="AO336" s="177" t="str">
        <f t="shared" si="197"/>
        <v>No</v>
      </c>
      <c r="AP336" s="177" t="s">
        <v>1</v>
      </c>
      <c r="AQ336" s="177" t="s">
        <v>5</v>
      </c>
      <c r="AR336" s="177" t="s">
        <v>1</v>
      </c>
      <c r="AS336" s="177" t="s">
        <v>5</v>
      </c>
      <c r="AT336" s="177" t="s">
        <v>5</v>
      </c>
      <c r="AU336" s="177" t="s">
        <v>5</v>
      </c>
      <c r="AV336" s="177" t="s">
        <v>5</v>
      </c>
      <c r="AW336" s="159" t="s">
        <v>5</v>
      </c>
      <c r="AX336" s="160" t="s">
        <v>5</v>
      </c>
      <c r="AY336" s="177" t="s">
        <v>5</v>
      </c>
      <c r="AZ336" s="177" t="str">
        <f t="shared" ref="AZ336:AZ348" si="198">AV336</f>
        <v>No</v>
      </c>
      <c r="BA336" s="177" t="str">
        <f t="shared" ref="BA336:BA348" si="199">AV336</f>
        <v>No</v>
      </c>
      <c r="BB336" s="159" t="s">
        <v>5</v>
      </c>
      <c r="BC336" s="177" t="s">
        <v>5</v>
      </c>
      <c r="BD336" s="177" t="s">
        <v>5</v>
      </c>
      <c r="BE336" s="177" t="s">
        <v>1</v>
      </c>
      <c r="BF336" s="177" t="s">
        <v>5</v>
      </c>
    </row>
    <row r="337" spans="1:58" ht="14.5" x14ac:dyDescent="0.35">
      <c r="A337" s="250"/>
      <c r="B337" s="65" t="s">
        <v>68</v>
      </c>
      <c r="D337" s="177" t="s">
        <v>1</v>
      </c>
      <c r="E337" s="177" t="s">
        <v>5</v>
      </c>
      <c r="F337" s="177" t="s">
        <v>1</v>
      </c>
      <c r="G337" s="177" t="s">
        <v>1</v>
      </c>
      <c r="H337" s="159" t="s">
        <v>1</v>
      </c>
      <c r="I337" s="160" t="s">
        <v>5</v>
      </c>
      <c r="J337" s="177" t="s">
        <v>1</v>
      </c>
      <c r="K337" s="159" t="s">
        <v>5</v>
      </c>
      <c r="L337" s="160" t="s">
        <v>5</v>
      </c>
      <c r="M337" s="177" t="s">
        <v>5</v>
      </c>
      <c r="N337" s="159" t="s">
        <v>1</v>
      </c>
      <c r="O337" s="159" t="s">
        <v>1</v>
      </c>
      <c r="P337" s="159" t="s">
        <v>1</v>
      </c>
      <c r="Q337" s="159" t="s">
        <v>5</v>
      </c>
      <c r="R337" s="160" t="s">
        <v>5</v>
      </c>
      <c r="S337" s="159" t="s">
        <v>5</v>
      </c>
      <c r="T337" s="160" t="s">
        <v>5</v>
      </c>
      <c r="U337" s="177" t="s">
        <v>1</v>
      </c>
      <c r="V337" s="177" t="s">
        <v>5</v>
      </c>
      <c r="W337" s="177" t="s">
        <v>1</v>
      </c>
      <c r="X337" s="177" t="s">
        <v>1</v>
      </c>
      <c r="Y337" s="177" t="s">
        <v>5</v>
      </c>
      <c r="Z337" s="177" t="s">
        <v>5</v>
      </c>
      <c r="AA337" s="177" t="s">
        <v>5</v>
      </c>
      <c r="AB337" s="177" t="s">
        <v>1</v>
      </c>
      <c r="AC337" s="177" t="s">
        <v>5</v>
      </c>
      <c r="AD337" s="177" t="str">
        <f t="shared" si="185"/>
        <v>No</v>
      </c>
      <c r="AE337" s="177" t="s">
        <v>5</v>
      </c>
      <c r="AF337" s="177" t="s">
        <v>5</v>
      </c>
      <c r="AG337" s="177" t="s">
        <v>5</v>
      </c>
      <c r="AH337" s="177" t="s">
        <v>5</v>
      </c>
      <c r="AI337" s="177" t="s">
        <v>5</v>
      </c>
      <c r="AJ337" s="177" t="s">
        <v>5</v>
      </c>
      <c r="AK337" s="177" t="str">
        <f t="shared" si="196"/>
        <v>No</v>
      </c>
      <c r="AL337" s="177" t="s">
        <v>5</v>
      </c>
      <c r="AM337" s="177" t="s">
        <v>1</v>
      </c>
      <c r="AN337" s="177" t="s">
        <v>5</v>
      </c>
      <c r="AO337" s="177" t="str">
        <f t="shared" si="197"/>
        <v>No</v>
      </c>
      <c r="AP337" s="177" t="s">
        <v>1</v>
      </c>
      <c r="AQ337" s="177" t="s">
        <v>5</v>
      </c>
      <c r="AR337" s="177" t="s">
        <v>1</v>
      </c>
      <c r="AS337" s="177" t="s">
        <v>5</v>
      </c>
      <c r="AT337" s="177" t="s">
        <v>5</v>
      </c>
      <c r="AU337" s="177" t="s">
        <v>5</v>
      </c>
      <c r="AV337" s="177" t="s">
        <v>5</v>
      </c>
      <c r="AW337" s="159" t="s">
        <v>5</v>
      </c>
      <c r="AX337" s="160" t="s">
        <v>5</v>
      </c>
      <c r="AY337" s="177" t="s">
        <v>5</v>
      </c>
      <c r="AZ337" s="177" t="str">
        <f t="shared" si="198"/>
        <v>No</v>
      </c>
      <c r="BA337" s="177" t="str">
        <f t="shared" si="199"/>
        <v>No</v>
      </c>
      <c r="BB337" s="159" t="s">
        <v>5</v>
      </c>
      <c r="BC337" s="177" t="s">
        <v>5</v>
      </c>
      <c r="BD337" s="177" t="s">
        <v>5</v>
      </c>
      <c r="BE337" s="177" t="s">
        <v>1</v>
      </c>
      <c r="BF337" s="177" t="s">
        <v>5</v>
      </c>
    </row>
    <row r="338" spans="1:58" ht="14.5" x14ac:dyDescent="0.35">
      <c r="A338" s="250"/>
      <c r="B338" s="67" t="s">
        <v>69</v>
      </c>
      <c r="D338" s="177" t="s">
        <v>1</v>
      </c>
      <c r="E338" s="177" t="s">
        <v>5</v>
      </c>
      <c r="F338" s="177" t="s">
        <v>1</v>
      </c>
      <c r="G338" s="177" t="s">
        <v>1</v>
      </c>
      <c r="H338" s="159" t="s">
        <v>1</v>
      </c>
      <c r="I338" s="160" t="s">
        <v>5</v>
      </c>
      <c r="J338" s="177" t="s">
        <v>1</v>
      </c>
      <c r="K338" s="159" t="s">
        <v>5</v>
      </c>
      <c r="L338" s="160" t="s">
        <v>5</v>
      </c>
      <c r="M338" s="177" t="s">
        <v>1</v>
      </c>
      <c r="N338" s="159" t="s">
        <v>1</v>
      </c>
      <c r="O338" s="159" t="s">
        <v>1</v>
      </c>
      <c r="P338" s="159" t="s">
        <v>1</v>
      </c>
      <c r="Q338" s="159" t="s">
        <v>1</v>
      </c>
      <c r="R338" s="160" t="s">
        <v>5</v>
      </c>
      <c r="S338" s="159" t="s">
        <v>5</v>
      </c>
      <c r="T338" s="160" t="s">
        <v>5</v>
      </c>
      <c r="U338" s="177" t="s">
        <v>1</v>
      </c>
      <c r="V338" s="177" t="s">
        <v>5</v>
      </c>
      <c r="W338" s="177" t="s">
        <v>1</v>
      </c>
      <c r="X338" s="177" t="s">
        <v>1</v>
      </c>
      <c r="Y338" s="177" t="s">
        <v>5</v>
      </c>
      <c r="Z338" s="177" t="s">
        <v>5</v>
      </c>
      <c r="AA338" s="177" t="s">
        <v>5</v>
      </c>
      <c r="AB338" s="177" t="s">
        <v>1</v>
      </c>
      <c r="AC338" s="177" t="s">
        <v>1</v>
      </c>
      <c r="AD338" s="177" t="str">
        <f t="shared" si="185"/>
        <v>No</v>
      </c>
      <c r="AE338" s="177" t="s">
        <v>5</v>
      </c>
      <c r="AF338" s="177" t="s">
        <v>5</v>
      </c>
      <c r="AG338" s="177" t="s">
        <v>5</v>
      </c>
      <c r="AH338" s="177" t="s">
        <v>5</v>
      </c>
      <c r="AI338" s="177" t="s">
        <v>5</v>
      </c>
      <c r="AJ338" s="177" t="s">
        <v>5</v>
      </c>
      <c r="AK338" s="177" t="str">
        <f t="shared" si="196"/>
        <v>No</v>
      </c>
      <c r="AL338" s="177" t="s">
        <v>5</v>
      </c>
      <c r="AM338" s="177" t="s">
        <v>1</v>
      </c>
      <c r="AN338" s="177" t="s">
        <v>5</v>
      </c>
      <c r="AO338" s="177" t="str">
        <f t="shared" si="197"/>
        <v>No</v>
      </c>
      <c r="AP338" s="177" t="s">
        <v>1</v>
      </c>
      <c r="AQ338" s="177" t="s">
        <v>5</v>
      </c>
      <c r="AR338" s="177" t="s">
        <v>1</v>
      </c>
      <c r="AS338" s="177" t="s">
        <v>5</v>
      </c>
      <c r="AT338" s="177" t="s">
        <v>5</v>
      </c>
      <c r="AU338" s="177" t="s">
        <v>5</v>
      </c>
      <c r="AV338" s="177" t="s">
        <v>5</v>
      </c>
      <c r="AW338" s="159" t="s">
        <v>5</v>
      </c>
      <c r="AX338" s="160" t="s">
        <v>5</v>
      </c>
      <c r="AY338" s="177" t="s">
        <v>5</v>
      </c>
      <c r="AZ338" s="177" t="str">
        <f t="shared" si="198"/>
        <v>No</v>
      </c>
      <c r="BA338" s="177" t="str">
        <f t="shared" si="199"/>
        <v>No</v>
      </c>
      <c r="BB338" s="159" t="s">
        <v>5</v>
      </c>
      <c r="BC338" s="177" t="s">
        <v>5</v>
      </c>
      <c r="BD338" s="177" t="s">
        <v>1</v>
      </c>
      <c r="BE338" s="177" t="s">
        <v>1</v>
      </c>
      <c r="BF338" s="177" t="s">
        <v>5</v>
      </c>
    </row>
    <row r="339" spans="1:58" ht="15" thickBot="1" x14ac:dyDescent="0.4">
      <c r="A339" s="250"/>
      <c r="B339" s="66" t="s">
        <v>70</v>
      </c>
      <c r="D339" s="217" t="s">
        <v>1</v>
      </c>
      <c r="E339" s="217" t="s">
        <v>1</v>
      </c>
      <c r="F339" s="217" t="s">
        <v>1</v>
      </c>
      <c r="G339" s="217" t="s">
        <v>1</v>
      </c>
      <c r="H339" s="180" t="s">
        <v>1</v>
      </c>
      <c r="I339" s="181" t="s">
        <v>5</v>
      </c>
      <c r="J339" s="217" t="s">
        <v>1</v>
      </c>
      <c r="K339" s="180" t="s">
        <v>1</v>
      </c>
      <c r="L339" s="181" t="s">
        <v>5</v>
      </c>
      <c r="M339" s="217" t="s">
        <v>1</v>
      </c>
      <c r="N339" s="180" t="s">
        <v>1</v>
      </c>
      <c r="O339" s="180" t="s">
        <v>1</v>
      </c>
      <c r="P339" s="180" t="s">
        <v>1</v>
      </c>
      <c r="Q339" s="180" t="s">
        <v>1</v>
      </c>
      <c r="R339" s="181" t="s">
        <v>5</v>
      </c>
      <c r="S339" s="180" t="s">
        <v>1</v>
      </c>
      <c r="T339" s="181" t="s">
        <v>5</v>
      </c>
      <c r="U339" s="217" t="s">
        <v>1</v>
      </c>
      <c r="V339" s="217" t="s">
        <v>1</v>
      </c>
      <c r="W339" s="217" t="s">
        <v>1</v>
      </c>
      <c r="X339" s="217" t="s">
        <v>1</v>
      </c>
      <c r="Y339" s="217" t="s">
        <v>1</v>
      </c>
      <c r="Z339" s="217" t="s">
        <v>5</v>
      </c>
      <c r="AA339" s="217" t="s">
        <v>5</v>
      </c>
      <c r="AB339" s="217" t="s">
        <v>1</v>
      </c>
      <c r="AC339" s="217" t="s">
        <v>1</v>
      </c>
      <c r="AD339" s="177" t="str">
        <f t="shared" si="185"/>
        <v>Yes</v>
      </c>
      <c r="AE339" s="217" t="s">
        <v>1</v>
      </c>
      <c r="AF339" s="217" t="s">
        <v>1</v>
      </c>
      <c r="AG339" s="217" t="s">
        <v>1</v>
      </c>
      <c r="AH339" s="217" t="s">
        <v>1</v>
      </c>
      <c r="AI339" s="217" t="s">
        <v>1</v>
      </c>
      <c r="AJ339" s="217" t="s">
        <v>1</v>
      </c>
      <c r="AK339" s="217" t="str">
        <f t="shared" si="196"/>
        <v>Yes</v>
      </c>
      <c r="AL339" s="217" t="s">
        <v>1</v>
      </c>
      <c r="AM339" s="217" t="s">
        <v>1</v>
      </c>
      <c r="AN339" s="177" t="s">
        <v>5</v>
      </c>
      <c r="AO339" s="217" t="str">
        <f t="shared" si="197"/>
        <v>Yes</v>
      </c>
      <c r="AP339" s="217" t="s">
        <v>1</v>
      </c>
      <c r="AQ339" s="217" t="s">
        <v>1</v>
      </c>
      <c r="AR339" s="217" t="s">
        <v>1</v>
      </c>
      <c r="AS339" s="217" t="s">
        <v>5</v>
      </c>
      <c r="AT339" s="217" t="s">
        <v>1</v>
      </c>
      <c r="AU339" s="217" t="s">
        <v>1</v>
      </c>
      <c r="AV339" s="217" t="s">
        <v>1</v>
      </c>
      <c r="AW339" s="180" t="s">
        <v>5</v>
      </c>
      <c r="AX339" s="181" t="s">
        <v>5</v>
      </c>
      <c r="AY339" s="217" t="s">
        <v>5</v>
      </c>
      <c r="AZ339" s="217" t="str">
        <f t="shared" si="198"/>
        <v>Yes</v>
      </c>
      <c r="BA339" s="217" t="str">
        <f t="shared" si="199"/>
        <v>Yes</v>
      </c>
      <c r="BB339" s="180" t="s">
        <v>5</v>
      </c>
      <c r="BC339" s="217" t="s">
        <v>5</v>
      </c>
      <c r="BD339" s="217" t="s">
        <v>1</v>
      </c>
      <c r="BE339" s="217" t="s">
        <v>1</v>
      </c>
      <c r="BF339" s="217" t="s">
        <v>5</v>
      </c>
    </row>
    <row r="340" spans="1:58" ht="15" thickTop="1" x14ac:dyDescent="0.35">
      <c r="A340" s="250"/>
      <c r="B340" s="68" t="s">
        <v>71</v>
      </c>
      <c r="D340" s="177" t="s">
        <v>1</v>
      </c>
      <c r="E340" s="177" t="s">
        <v>1</v>
      </c>
      <c r="F340" s="177" t="s">
        <v>1</v>
      </c>
      <c r="G340" s="177" t="s">
        <v>1</v>
      </c>
      <c r="H340" s="159" t="s">
        <v>1</v>
      </c>
      <c r="I340" s="160" t="s">
        <v>5</v>
      </c>
      <c r="J340" s="177" t="s">
        <v>1</v>
      </c>
      <c r="K340" s="159" t="s">
        <v>1</v>
      </c>
      <c r="L340" s="160" t="s">
        <v>5</v>
      </c>
      <c r="M340" s="177" t="s">
        <v>1</v>
      </c>
      <c r="N340" s="159" t="s">
        <v>1</v>
      </c>
      <c r="O340" s="159" t="s">
        <v>1</v>
      </c>
      <c r="P340" s="159" t="s">
        <v>1</v>
      </c>
      <c r="Q340" s="159" t="s">
        <v>1</v>
      </c>
      <c r="R340" s="160" t="s">
        <v>5</v>
      </c>
      <c r="S340" s="159" t="s">
        <v>1</v>
      </c>
      <c r="T340" s="160" t="s">
        <v>5</v>
      </c>
      <c r="U340" s="177" t="s">
        <v>1</v>
      </c>
      <c r="V340" s="177" t="s">
        <v>1</v>
      </c>
      <c r="W340" s="177" t="s">
        <v>1</v>
      </c>
      <c r="X340" s="177" t="s">
        <v>1</v>
      </c>
      <c r="Y340" s="177" t="s">
        <v>5</v>
      </c>
      <c r="Z340" s="177" t="s">
        <v>5</v>
      </c>
      <c r="AA340" s="177" t="s">
        <v>5</v>
      </c>
      <c r="AB340" s="177" t="s">
        <v>1</v>
      </c>
      <c r="AC340" s="177" t="s">
        <v>1</v>
      </c>
      <c r="AD340" s="177" t="str">
        <f t="shared" si="185"/>
        <v>No</v>
      </c>
      <c r="AE340" s="177" t="s">
        <v>1</v>
      </c>
      <c r="AF340" s="177" t="s">
        <v>1</v>
      </c>
      <c r="AG340" s="177" t="s">
        <v>5</v>
      </c>
      <c r="AH340" s="177" t="s">
        <v>5</v>
      </c>
      <c r="AI340" s="177" t="s">
        <v>5</v>
      </c>
      <c r="AJ340" s="177" t="s">
        <v>1</v>
      </c>
      <c r="AK340" s="177" t="str">
        <f t="shared" si="196"/>
        <v>Yes</v>
      </c>
      <c r="AL340" s="177" t="s">
        <v>1</v>
      </c>
      <c r="AM340" s="177" t="s">
        <v>1</v>
      </c>
      <c r="AN340" s="177" t="s">
        <v>5</v>
      </c>
      <c r="AO340" s="177" t="str">
        <f t="shared" si="197"/>
        <v>No</v>
      </c>
      <c r="AP340" s="177" t="s">
        <v>1</v>
      </c>
      <c r="AQ340" s="177" t="s">
        <v>1</v>
      </c>
      <c r="AR340" s="177" t="s">
        <v>1</v>
      </c>
      <c r="AS340" s="177" t="s">
        <v>5</v>
      </c>
      <c r="AT340" s="177" t="s">
        <v>1</v>
      </c>
      <c r="AU340" s="177" t="s">
        <v>1</v>
      </c>
      <c r="AV340" s="177" t="s">
        <v>1</v>
      </c>
      <c r="AW340" s="159" t="s">
        <v>5</v>
      </c>
      <c r="AX340" s="160" t="s">
        <v>5</v>
      </c>
      <c r="AY340" s="177" t="s">
        <v>5</v>
      </c>
      <c r="AZ340" s="177" t="str">
        <f t="shared" si="198"/>
        <v>Yes</v>
      </c>
      <c r="BA340" s="177" t="str">
        <f t="shared" si="199"/>
        <v>Yes</v>
      </c>
      <c r="BB340" s="159" t="s">
        <v>5</v>
      </c>
      <c r="BC340" s="177" t="s">
        <v>5</v>
      </c>
      <c r="BD340" s="177" t="s">
        <v>1</v>
      </c>
      <c r="BE340" s="177" t="s">
        <v>1</v>
      </c>
      <c r="BF340" s="177" t="s">
        <v>5</v>
      </c>
    </row>
    <row r="341" spans="1:58" ht="14.5" x14ac:dyDescent="0.35">
      <c r="A341" s="250"/>
      <c r="B341" s="65" t="s">
        <v>72</v>
      </c>
      <c r="D341" s="177" t="s">
        <v>5</v>
      </c>
      <c r="E341" s="177" t="s">
        <v>5</v>
      </c>
      <c r="F341" s="177" t="s">
        <v>1</v>
      </c>
      <c r="G341" s="177" t="s">
        <v>5</v>
      </c>
      <c r="H341" s="159" t="s">
        <v>1</v>
      </c>
      <c r="I341" s="160" t="s">
        <v>5</v>
      </c>
      <c r="J341" s="177" t="s">
        <v>1</v>
      </c>
      <c r="K341" s="159" t="s">
        <v>5</v>
      </c>
      <c r="L341" s="160" t="s">
        <v>5</v>
      </c>
      <c r="M341" s="177" t="s">
        <v>1</v>
      </c>
      <c r="N341" s="159" t="s">
        <v>1</v>
      </c>
      <c r="O341" s="159" t="s">
        <v>1</v>
      </c>
      <c r="P341" s="159" t="s">
        <v>1</v>
      </c>
      <c r="Q341" s="159" t="s">
        <v>1</v>
      </c>
      <c r="R341" s="160" t="s">
        <v>5</v>
      </c>
      <c r="S341" s="159" t="s">
        <v>5</v>
      </c>
      <c r="T341" s="160" t="s">
        <v>5</v>
      </c>
      <c r="U341" s="177" t="s">
        <v>1</v>
      </c>
      <c r="V341" s="177" t="s">
        <v>1</v>
      </c>
      <c r="W341" s="177" t="s">
        <v>1</v>
      </c>
      <c r="X341" s="177" t="s">
        <v>5</v>
      </c>
      <c r="Y341" s="177" t="s">
        <v>5</v>
      </c>
      <c r="Z341" s="177" t="s">
        <v>5</v>
      </c>
      <c r="AA341" s="177" t="s">
        <v>5</v>
      </c>
      <c r="AB341" s="177" t="s">
        <v>1</v>
      </c>
      <c r="AC341" s="177" t="s">
        <v>5</v>
      </c>
      <c r="AD341" s="177" t="str">
        <f t="shared" si="185"/>
        <v>No</v>
      </c>
      <c r="AE341" s="177" t="s">
        <v>5</v>
      </c>
      <c r="AF341" s="177" t="s">
        <v>5</v>
      </c>
      <c r="AG341" s="177" t="s">
        <v>5</v>
      </c>
      <c r="AH341" s="177" t="s">
        <v>5</v>
      </c>
      <c r="AI341" s="177" t="s">
        <v>5</v>
      </c>
      <c r="AJ341" s="177" t="s">
        <v>5</v>
      </c>
      <c r="AK341" s="177" t="str">
        <f t="shared" si="196"/>
        <v>No</v>
      </c>
      <c r="AL341" s="177" t="s">
        <v>5</v>
      </c>
      <c r="AM341" s="177" t="s">
        <v>5</v>
      </c>
      <c r="AN341" s="177" t="s">
        <v>5</v>
      </c>
      <c r="AO341" s="177" t="str">
        <f t="shared" si="197"/>
        <v>No</v>
      </c>
      <c r="AP341" s="177" t="s">
        <v>1</v>
      </c>
      <c r="AQ341" s="177" t="s">
        <v>5</v>
      </c>
      <c r="AR341" s="177" t="s">
        <v>5</v>
      </c>
      <c r="AS341" s="177" t="s">
        <v>5</v>
      </c>
      <c r="AT341" s="177" t="s">
        <v>1</v>
      </c>
      <c r="AU341" s="177" t="s">
        <v>5</v>
      </c>
      <c r="AV341" s="177" t="s">
        <v>5</v>
      </c>
      <c r="AW341" s="159" t="s">
        <v>5</v>
      </c>
      <c r="AX341" s="160" t="s">
        <v>5</v>
      </c>
      <c r="AY341" s="177" t="s">
        <v>5</v>
      </c>
      <c r="AZ341" s="177" t="str">
        <f t="shared" si="198"/>
        <v>No</v>
      </c>
      <c r="BA341" s="177" t="str">
        <f t="shared" si="199"/>
        <v>No</v>
      </c>
      <c r="BB341" s="159" t="s">
        <v>5</v>
      </c>
      <c r="BC341" s="177" t="s">
        <v>5</v>
      </c>
      <c r="BD341" s="177" t="s">
        <v>5</v>
      </c>
      <c r="BE341" s="177" t="s">
        <v>1</v>
      </c>
      <c r="BF341" s="177" t="s">
        <v>5</v>
      </c>
    </row>
    <row r="342" spans="1:58" ht="14.5" x14ac:dyDescent="0.35">
      <c r="A342" s="250"/>
      <c r="B342" s="65" t="s">
        <v>73</v>
      </c>
      <c r="D342" s="177" t="s">
        <v>5</v>
      </c>
      <c r="E342" s="177" t="s">
        <v>5</v>
      </c>
      <c r="F342" s="177" t="s">
        <v>1</v>
      </c>
      <c r="G342" s="177" t="s">
        <v>5</v>
      </c>
      <c r="H342" s="159" t="s">
        <v>1</v>
      </c>
      <c r="I342" s="160" t="s">
        <v>5</v>
      </c>
      <c r="J342" s="177" t="s">
        <v>1</v>
      </c>
      <c r="K342" s="159" t="s">
        <v>5</v>
      </c>
      <c r="L342" s="160" t="s">
        <v>5</v>
      </c>
      <c r="M342" s="177" t="s">
        <v>5</v>
      </c>
      <c r="N342" s="159" t="s">
        <v>5</v>
      </c>
      <c r="O342" s="159" t="s">
        <v>5</v>
      </c>
      <c r="P342" s="159" t="s">
        <v>5</v>
      </c>
      <c r="Q342" s="159" t="s">
        <v>5</v>
      </c>
      <c r="R342" s="160" t="s">
        <v>5</v>
      </c>
      <c r="S342" s="159" t="s">
        <v>5</v>
      </c>
      <c r="T342" s="160" t="s">
        <v>5</v>
      </c>
      <c r="U342" s="177" t="s">
        <v>5</v>
      </c>
      <c r="V342" s="177" t="s">
        <v>1</v>
      </c>
      <c r="W342" s="177" t="s">
        <v>1</v>
      </c>
      <c r="X342" s="177" t="s">
        <v>5</v>
      </c>
      <c r="Y342" s="177" t="s">
        <v>5</v>
      </c>
      <c r="Z342" s="177" t="s">
        <v>5</v>
      </c>
      <c r="AA342" s="177" t="s">
        <v>5</v>
      </c>
      <c r="AB342" s="177" t="s">
        <v>5</v>
      </c>
      <c r="AC342" s="177" t="s">
        <v>5</v>
      </c>
      <c r="AD342" s="177" t="str">
        <f t="shared" si="185"/>
        <v>No</v>
      </c>
      <c r="AE342" s="177" t="s">
        <v>5</v>
      </c>
      <c r="AF342" s="177" t="s">
        <v>5</v>
      </c>
      <c r="AG342" s="177" t="s">
        <v>5</v>
      </c>
      <c r="AH342" s="177" t="s">
        <v>5</v>
      </c>
      <c r="AI342" s="177" t="s">
        <v>5</v>
      </c>
      <c r="AJ342" s="177" t="s">
        <v>5</v>
      </c>
      <c r="AK342" s="177" t="str">
        <f t="shared" si="196"/>
        <v>No</v>
      </c>
      <c r="AL342" s="177" t="s">
        <v>5</v>
      </c>
      <c r="AM342" s="177" t="s">
        <v>5</v>
      </c>
      <c r="AN342" s="177" t="s">
        <v>5</v>
      </c>
      <c r="AO342" s="177" t="str">
        <f t="shared" si="197"/>
        <v>No</v>
      </c>
      <c r="AP342" s="177" t="s">
        <v>1</v>
      </c>
      <c r="AQ342" s="177" t="s">
        <v>1</v>
      </c>
      <c r="AR342" s="177" t="s">
        <v>5</v>
      </c>
      <c r="AS342" s="177" t="s">
        <v>5</v>
      </c>
      <c r="AT342" s="177" t="s">
        <v>5</v>
      </c>
      <c r="AU342" s="177" t="s">
        <v>5</v>
      </c>
      <c r="AV342" s="177" t="s">
        <v>5</v>
      </c>
      <c r="AW342" s="159" t="s">
        <v>5</v>
      </c>
      <c r="AX342" s="160" t="s">
        <v>5</v>
      </c>
      <c r="AY342" s="177" t="s">
        <v>5</v>
      </c>
      <c r="AZ342" s="177" t="str">
        <f t="shared" si="198"/>
        <v>No</v>
      </c>
      <c r="BA342" s="177" t="str">
        <f t="shared" si="199"/>
        <v>No</v>
      </c>
      <c r="BB342" s="159" t="s">
        <v>5</v>
      </c>
      <c r="BC342" s="177" t="s">
        <v>5</v>
      </c>
      <c r="BD342" s="177" t="s">
        <v>1</v>
      </c>
      <c r="BE342" s="177" t="s">
        <v>1</v>
      </c>
      <c r="BF342" s="177" t="s">
        <v>5</v>
      </c>
    </row>
    <row r="343" spans="1:58" ht="14.5" x14ac:dyDescent="0.35">
      <c r="A343" s="250"/>
      <c r="B343" s="65" t="s">
        <v>74</v>
      </c>
      <c r="D343" s="177" t="s">
        <v>1</v>
      </c>
      <c r="E343" s="177" t="s">
        <v>1</v>
      </c>
      <c r="F343" s="177" t="s">
        <v>1</v>
      </c>
      <c r="G343" s="177" t="s">
        <v>1</v>
      </c>
      <c r="H343" s="159" t="s">
        <v>1</v>
      </c>
      <c r="I343" s="160" t="s">
        <v>5</v>
      </c>
      <c r="J343" s="177" t="s">
        <v>1</v>
      </c>
      <c r="K343" s="159" t="s">
        <v>1</v>
      </c>
      <c r="L343" s="160" t="s">
        <v>5</v>
      </c>
      <c r="M343" s="177" t="s">
        <v>1</v>
      </c>
      <c r="N343" s="159" t="s">
        <v>1</v>
      </c>
      <c r="O343" s="159" t="s">
        <v>1</v>
      </c>
      <c r="P343" s="159" t="s">
        <v>1</v>
      </c>
      <c r="Q343" s="159" t="s">
        <v>1</v>
      </c>
      <c r="R343" s="160" t="s">
        <v>5</v>
      </c>
      <c r="S343" s="159" t="s">
        <v>1</v>
      </c>
      <c r="T343" s="160" t="s">
        <v>5</v>
      </c>
      <c r="U343" s="177" t="s">
        <v>1</v>
      </c>
      <c r="V343" s="177" t="s">
        <v>1</v>
      </c>
      <c r="W343" s="177" t="s">
        <v>1</v>
      </c>
      <c r="X343" s="177" t="s">
        <v>1</v>
      </c>
      <c r="Y343" s="177" t="s">
        <v>5</v>
      </c>
      <c r="Z343" s="177" t="s">
        <v>5</v>
      </c>
      <c r="AA343" s="177" t="s">
        <v>5</v>
      </c>
      <c r="AB343" s="177" t="s">
        <v>1</v>
      </c>
      <c r="AC343" s="177" t="s">
        <v>5</v>
      </c>
      <c r="AD343" s="177" t="str">
        <f t="shared" si="185"/>
        <v>No</v>
      </c>
      <c r="AE343" s="177" t="s">
        <v>1</v>
      </c>
      <c r="AF343" s="177" t="s">
        <v>1</v>
      </c>
      <c r="AG343" s="177" t="s">
        <v>5</v>
      </c>
      <c r="AH343" s="177" t="s">
        <v>5</v>
      </c>
      <c r="AI343" s="177" t="s">
        <v>5</v>
      </c>
      <c r="AJ343" s="177" t="s">
        <v>5</v>
      </c>
      <c r="AK343" s="177" t="str">
        <f t="shared" si="196"/>
        <v>No</v>
      </c>
      <c r="AL343" s="177" t="s">
        <v>1</v>
      </c>
      <c r="AM343" s="177" t="s">
        <v>1</v>
      </c>
      <c r="AN343" s="177" t="s">
        <v>5</v>
      </c>
      <c r="AO343" s="177" t="str">
        <f t="shared" si="197"/>
        <v>No</v>
      </c>
      <c r="AP343" s="177" t="s">
        <v>1</v>
      </c>
      <c r="AQ343" s="177" t="s">
        <v>5</v>
      </c>
      <c r="AR343" s="177" t="s">
        <v>1</v>
      </c>
      <c r="AS343" s="177" t="s">
        <v>5</v>
      </c>
      <c r="AT343" s="177" t="s">
        <v>1</v>
      </c>
      <c r="AU343" s="177" t="s">
        <v>1</v>
      </c>
      <c r="AV343" s="177" t="s">
        <v>5</v>
      </c>
      <c r="AW343" s="159" t="s">
        <v>5</v>
      </c>
      <c r="AX343" s="160" t="s">
        <v>5</v>
      </c>
      <c r="AY343" s="177" t="s">
        <v>5</v>
      </c>
      <c r="AZ343" s="177" t="str">
        <f t="shared" si="198"/>
        <v>No</v>
      </c>
      <c r="BA343" s="177" t="str">
        <f t="shared" si="199"/>
        <v>No</v>
      </c>
      <c r="BB343" s="159" t="s">
        <v>5</v>
      </c>
      <c r="BC343" s="177" t="s">
        <v>5</v>
      </c>
      <c r="BD343" s="177" t="s">
        <v>1</v>
      </c>
      <c r="BE343" s="177" t="s">
        <v>1</v>
      </c>
      <c r="BF343" s="177" t="s">
        <v>5</v>
      </c>
    </row>
    <row r="344" spans="1:58" ht="15" thickBot="1" x14ac:dyDescent="0.4">
      <c r="A344" s="250"/>
      <c r="B344" s="66" t="s">
        <v>75</v>
      </c>
      <c r="D344" s="217" t="s">
        <v>1</v>
      </c>
      <c r="E344" s="217" t="s">
        <v>1</v>
      </c>
      <c r="F344" s="217" t="s">
        <v>1</v>
      </c>
      <c r="G344" s="217" t="s">
        <v>1</v>
      </c>
      <c r="H344" s="180" t="s">
        <v>1</v>
      </c>
      <c r="I344" s="181" t="s">
        <v>5</v>
      </c>
      <c r="J344" s="217" t="s">
        <v>1</v>
      </c>
      <c r="K344" s="180" t="s">
        <v>1</v>
      </c>
      <c r="L344" s="181" t="s">
        <v>5</v>
      </c>
      <c r="M344" s="217" t="s">
        <v>1</v>
      </c>
      <c r="N344" s="180" t="s">
        <v>1</v>
      </c>
      <c r="O344" s="180" t="s">
        <v>1</v>
      </c>
      <c r="P344" s="180" t="s">
        <v>1</v>
      </c>
      <c r="Q344" s="180" t="s">
        <v>1</v>
      </c>
      <c r="R344" s="181" t="s">
        <v>5</v>
      </c>
      <c r="S344" s="180" t="s">
        <v>1</v>
      </c>
      <c r="T344" s="181" t="s">
        <v>5</v>
      </c>
      <c r="U344" s="217" t="s">
        <v>1</v>
      </c>
      <c r="V344" s="217" t="s">
        <v>1</v>
      </c>
      <c r="W344" s="217" t="s">
        <v>1</v>
      </c>
      <c r="X344" s="217" t="s">
        <v>1</v>
      </c>
      <c r="Y344" s="217" t="s">
        <v>5</v>
      </c>
      <c r="Z344" s="217" t="s">
        <v>5</v>
      </c>
      <c r="AA344" s="217" t="s">
        <v>5</v>
      </c>
      <c r="AB344" s="217" t="s">
        <v>1</v>
      </c>
      <c r="AC344" s="217" t="s">
        <v>1</v>
      </c>
      <c r="AD344" s="177" t="str">
        <f t="shared" si="185"/>
        <v>Yes</v>
      </c>
      <c r="AE344" s="217" t="s">
        <v>1</v>
      </c>
      <c r="AF344" s="217" t="s">
        <v>1</v>
      </c>
      <c r="AG344" s="217" t="s">
        <v>1</v>
      </c>
      <c r="AH344" s="217" t="s">
        <v>1</v>
      </c>
      <c r="AI344" s="217" t="s">
        <v>1</v>
      </c>
      <c r="AJ344" s="217" t="s">
        <v>1</v>
      </c>
      <c r="AK344" s="217" t="str">
        <f t="shared" si="196"/>
        <v>Yes</v>
      </c>
      <c r="AL344" s="217" t="s">
        <v>1</v>
      </c>
      <c r="AM344" s="217" t="s">
        <v>1</v>
      </c>
      <c r="AN344" s="177" t="s">
        <v>5</v>
      </c>
      <c r="AO344" s="217" t="str">
        <f t="shared" si="197"/>
        <v>Yes</v>
      </c>
      <c r="AP344" s="217" t="s">
        <v>1</v>
      </c>
      <c r="AQ344" s="217" t="s">
        <v>1</v>
      </c>
      <c r="AR344" s="217" t="s">
        <v>1</v>
      </c>
      <c r="AS344" s="217" t="s">
        <v>5</v>
      </c>
      <c r="AT344" s="217" t="s">
        <v>1</v>
      </c>
      <c r="AU344" s="217" t="s">
        <v>1</v>
      </c>
      <c r="AV344" s="217" t="s">
        <v>1</v>
      </c>
      <c r="AW344" s="180" t="s">
        <v>5</v>
      </c>
      <c r="AX344" s="181" t="s">
        <v>5</v>
      </c>
      <c r="AY344" s="217" t="s">
        <v>5</v>
      </c>
      <c r="AZ344" s="217" t="str">
        <f t="shared" si="198"/>
        <v>Yes</v>
      </c>
      <c r="BA344" s="217" t="str">
        <f t="shared" si="199"/>
        <v>Yes</v>
      </c>
      <c r="BB344" s="180" t="s">
        <v>5</v>
      </c>
      <c r="BC344" s="217" t="s">
        <v>5</v>
      </c>
      <c r="BD344" s="217" t="s">
        <v>1</v>
      </c>
      <c r="BE344" s="217" t="s">
        <v>1</v>
      </c>
      <c r="BF344" s="217" t="s">
        <v>5</v>
      </c>
    </row>
    <row r="345" spans="1:58" ht="15.5" thickTop="1" thickBot="1" x14ac:dyDescent="0.4">
      <c r="A345" s="250"/>
      <c r="B345" s="62" t="s">
        <v>76</v>
      </c>
      <c r="D345" s="177" t="s">
        <v>1</v>
      </c>
      <c r="E345" s="177" t="s">
        <v>1</v>
      </c>
      <c r="F345" s="177" t="s">
        <v>1</v>
      </c>
      <c r="G345" s="177" t="s">
        <v>1</v>
      </c>
      <c r="H345" s="159" t="s">
        <v>1</v>
      </c>
      <c r="I345" s="160" t="s">
        <v>5</v>
      </c>
      <c r="J345" s="177" t="s">
        <v>1</v>
      </c>
      <c r="K345" s="159" t="s">
        <v>1</v>
      </c>
      <c r="L345" s="160" t="s">
        <v>5</v>
      </c>
      <c r="M345" s="177" t="s">
        <v>1</v>
      </c>
      <c r="N345" s="159" t="s">
        <v>1</v>
      </c>
      <c r="O345" s="159" t="s">
        <v>1</v>
      </c>
      <c r="P345" s="159" t="s">
        <v>1</v>
      </c>
      <c r="Q345" s="159" t="s">
        <v>1</v>
      </c>
      <c r="R345" s="160" t="s">
        <v>5</v>
      </c>
      <c r="S345" s="159" t="s">
        <v>1</v>
      </c>
      <c r="T345" s="160" t="s">
        <v>5</v>
      </c>
      <c r="U345" s="177" t="s">
        <v>1</v>
      </c>
      <c r="V345" s="177" t="s">
        <v>1</v>
      </c>
      <c r="W345" s="177" t="s">
        <v>1</v>
      </c>
      <c r="X345" s="177" t="s">
        <v>1</v>
      </c>
      <c r="Y345" s="177" t="s">
        <v>1</v>
      </c>
      <c r="Z345" s="177" t="s">
        <v>5</v>
      </c>
      <c r="AA345" s="177" t="s">
        <v>5</v>
      </c>
      <c r="AB345" s="177" t="s">
        <v>1</v>
      </c>
      <c r="AC345" s="177" t="s">
        <v>1</v>
      </c>
      <c r="AD345" s="177" t="str">
        <f t="shared" si="185"/>
        <v>No</v>
      </c>
      <c r="AE345" s="177" t="s">
        <v>1</v>
      </c>
      <c r="AF345" s="177" t="s">
        <v>1</v>
      </c>
      <c r="AG345" s="177" t="s">
        <v>1</v>
      </c>
      <c r="AH345" s="177" t="s">
        <v>5</v>
      </c>
      <c r="AI345" s="177" t="s">
        <v>5</v>
      </c>
      <c r="AJ345" s="177" t="s">
        <v>1</v>
      </c>
      <c r="AK345" s="177" t="str">
        <f t="shared" si="196"/>
        <v>Yes</v>
      </c>
      <c r="AL345" s="177" t="s">
        <v>1</v>
      </c>
      <c r="AM345" s="177" t="s">
        <v>1</v>
      </c>
      <c r="AN345" s="177" t="s">
        <v>5</v>
      </c>
      <c r="AO345" s="177" t="str">
        <f t="shared" si="197"/>
        <v>No</v>
      </c>
      <c r="AP345" s="177" t="s">
        <v>1</v>
      </c>
      <c r="AQ345" s="177" t="s">
        <v>1</v>
      </c>
      <c r="AR345" s="177" t="s">
        <v>1</v>
      </c>
      <c r="AS345" s="177" t="s">
        <v>5</v>
      </c>
      <c r="AT345" s="177" t="s">
        <v>1</v>
      </c>
      <c r="AU345" s="177" t="s">
        <v>1</v>
      </c>
      <c r="AV345" s="177" t="s">
        <v>1</v>
      </c>
      <c r="AW345" s="159" t="s">
        <v>5</v>
      </c>
      <c r="AX345" s="160" t="s">
        <v>5</v>
      </c>
      <c r="AY345" s="177" t="s">
        <v>5</v>
      </c>
      <c r="AZ345" s="177" t="str">
        <f t="shared" si="198"/>
        <v>Yes</v>
      </c>
      <c r="BA345" s="177" t="str">
        <f t="shared" si="199"/>
        <v>Yes</v>
      </c>
      <c r="BB345" s="159" t="s">
        <v>5</v>
      </c>
      <c r="BC345" s="177" t="s">
        <v>5</v>
      </c>
      <c r="BD345" s="177" t="s">
        <v>1</v>
      </c>
      <c r="BE345" s="177" t="s">
        <v>1</v>
      </c>
      <c r="BF345" s="177" t="s">
        <v>5</v>
      </c>
    </row>
    <row r="346" spans="1:58" ht="15.5" thickTop="1" thickBot="1" x14ac:dyDescent="0.4">
      <c r="A346" s="250"/>
      <c r="B346" s="62" t="s">
        <v>77</v>
      </c>
      <c r="D346" s="177" t="s">
        <v>1</v>
      </c>
      <c r="E346" s="177" t="s">
        <v>1</v>
      </c>
      <c r="F346" s="177" t="s">
        <v>1</v>
      </c>
      <c r="G346" s="177" t="s">
        <v>1</v>
      </c>
      <c r="H346" s="159" t="s">
        <v>1</v>
      </c>
      <c r="I346" s="160" t="s">
        <v>5</v>
      </c>
      <c r="J346" s="177" t="s">
        <v>1</v>
      </c>
      <c r="K346" s="159" t="s">
        <v>1</v>
      </c>
      <c r="L346" s="160" t="s">
        <v>5</v>
      </c>
      <c r="M346" s="177" t="s">
        <v>1</v>
      </c>
      <c r="N346" s="159" t="s">
        <v>1</v>
      </c>
      <c r="O346" s="159" t="s">
        <v>1</v>
      </c>
      <c r="P346" s="159" t="s">
        <v>1</v>
      </c>
      <c r="Q346" s="159" t="s">
        <v>1</v>
      </c>
      <c r="R346" s="160" t="s">
        <v>5</v>
      </c>
      <c r="S346" s="159" t="s">
        <v>1</v>
      </c>
      <c r="T346" s="160" t="s">
        <v>5</v>
      </c>
      <c r="U346" s="177" t="s">
        <v>1</v>
      </c>
      <c r="V346" s="177" t="s">
        <v>1</v>
      </c>
      <c r="W346" s="177" t="s">
        <v>1</v>
      </c>
      <c r="X346" s="177" t="s">
        <v>1</v>
      </c>
      <c r="Y346" s="177" t="s">
        <v>1</v>
      </c>
      <c r="Z346" s="177" t="s">
        <v>5</v>
      </c>
      <c r="AA346" s="177" t="s">
        <v>5</v>
      </c>
      <c r="AB346" s="177" t="s">
        <v>1</v>
      </c>
      <c r="AC346" s="177" t="s">
        <v>1</v>
      </c>
      <c r="AD346" s="177" t="str">
        <f t="shared" si="185"/>
        <v>Yes</v>
      </c>
      <c r="AE346" s="177" t="s">
        <v>1</v>
      </c>
      <c r="AF346" s="177" t="s">
        <v>1</v>
      </c>
      <c r="AG346" s="177" t="s">
        <v>1</v>
      </c>
      <c r="AH346" s="177" t="s">
        <v>1</v>
      </c>
      <c r="AI346" s="177" t="s">
        <v>1</v>
      </c>
      <c r="AJ346" s="177" t="s">
        <v>1</v>
      </c>
      <c r="AK346" s="177" t="str">
        <f t="shared" si="196"/>
        <v>Yes</v>
      </c>
      <c r="AL346" s="177" t="s">
        <v>1</v>
      </c>
      <c r="AM346" s="177" t="s">
        <v>120</v>
      </c>
      <c r="AN346" s="177" t="s">
        <v>5</v>
      </c>
      <c r="AO346" s="177" t="str">
        <f t="shared" si="197"/>
        <v>Yes</v>
      </c>
      <c r="AP346" s="177" t="s">
        <v>1</v>
      </c>
      <c r="AQ346" s="177" t="s">
        <v>1</v>
      </c>
      <c r="AR346" s="177" t="s">
        <v>1</v>
      </c>
      <c r="AS346" s="177" t="s">
        <v>5</v>
      </c>
      <c r="AT346" s="177" t="s">
        <v>1</v>
      </c>
      <c r="AU346" s="177" t="s">
        <v>1</v>
      </c>
      <c r="AV346" s="177" t="s">
        <v>1</v>
      </c>
      <c r="AW346" s="159" t="s">
        <v>5</v>
      </c>
      <c r="AX346" s="160" t="s">
        <v>5</v>
      </c>
      <c r="AY346" s="177" t="s">
        <v>5</v>
      </c>
      <c r="AZ346" s="177" t="str">
        <f t="shared" si="198"/>
        <v>Yes</v>
      </c>
      <c r="BA346" s="177" t="str">
        <f t="shared" si="199"/>
        <v>Yes</v>
      </c>
      <c r="BB346" s="159" t="s">
        <v>5</v>
      </c>
      <c r="BC346" s="177" t="s">
        <v>5</v>
      </c>
      <c r="BD346" s="177" t="s">
        <v>1</v>
      </c>
      <c r="BE346" s="177" t="s">
        <v>1</v>
      </c>
      <c r="BF346" s="177" t="s">
        <v>5</v>
      </c>
    </row>
    <row r="347" spans="1:58" ht="15.5" thickTop="1" thickBot="1" x14ac:dyDescent="0.4">
      <c r="A347" s="250"/>
      <c r="B347" s="62" t="s">
        <v>78</v>
      </c>
      <c r="D347" s="177" t="s">
        <v>1</v>
      </c>
      <c r="E347" s="177" t="s">
        <v>1</v>
      </c>
      <c r="F347" s="177" t="s">
        <v>1</v>
      </c>
      <c r="G347" s="177" t="s">
        <v>1</v>
      </c>
      <c r="H347" s="159" t="s">
        <v>1</v>
      </c>
      <c r="I347" s="160" t="s">
        <v>5</v>
      </c>
      <c r="J347" s="177" t="s">
        <v>1</v>
      </c>
      <c r="K347" s="159" t="s">
        <v>1</v>
      </c>
      <c r="L347" s="160" t="s">
        <v>5</v>
      </c>
      <c r="M347" s="177" t="s">
        <v>1</v>
      </c>
      <c r="N347" s="159" t="s">
        <v>1</v>
      </c>
      <c r="O347" s="159" t="s">
        <v>1</v>
      </c>
      <c r="P347" s="159" t="s">
        <v>1</v>
      </c>
      <c r="Q347" s="159" t="s">
        <v>1</v>
      </c>
      <c r="R347" s="160" t="s">
        <v>5</v>
      </c>
      <c r="S347" s="159" t="s">
        <v>1</v>
      </c>
      <c r="T347" s="160" t="s">
        <v>5</v>
      </c>
      <c r="U347" s="177" t="s">
        <v>1</v>
      </c>
      <c r="V347" s="177" t="s">
        <v>1</v>
      </c>
      <c r="W347" s="177" t="s">
        <v>1</v>
      </c>
      <c r="X347" s="177" t="s">
        <v>1</v>
      </c>
      <c r="Y347" s="177" t="s">
        <v>1</v>
      </c>
      <c r="Z347" s="177" t="s">
        <v>5</v>
      </c>
      <c r="AA347" s="177" t="s">
        <v>5</v>
      </c>
      <c r="AB347" s="177" t="s">
        <v>1</v>
      </c>
      <c r="AC347" s="177" t="s">
        <v>1</v>
      </c>
      <c r="AD347" s="177" t="str">
        <f t="shared" si="185"/>
        <v>Yes</v>
      </c>
      <c r="AE347" s="177" t="s">
        <v>1</v>
      </c>
      <c r="AF347" s="177" t="s">
        <v>1</v>
      </c>
      <c r="AG347" s="177" t="s">
        <v>1</v>
      </c>
      <c r="AH347" s="177" t="s">
        <v>1</v>
      </c>
      <c r="AI347" s="177" t="s">
        <v>1</v>
      </c>
      <c r="AJ347" s="177" t="s">
        <v>1</v>
      </c>
      <c r="AK347" s="177" t="str">
        <f t="shared" si="196"/>
        <v>Yes</v>
      </c>
      <c r="AL347" s="177" t="s">
        <v>1</v>
      </c>
      <c r="AM347" s="177" t="s">
        <v>1</v>
      </c>
      <c r="AN347" s="177" t="s">
        <v>5</v>
      </c>
      <c r="AO347" s="177" t="str">
        <f t="shared" si="197"/>
        <v>Yes</v>
      </c>
      <c r="AP347" s="177" t="s">
        <v>1</v>
      </c>
      <c r="AQ347" s="177" t="s">
        <v>1</v>
      </c>
      <c r="AR347" s="177" t="s">
        <v>1</v>
      </c>
      <c r="AS347" s="177" t="s">
        <v>1</v>
      </c>
      <c r="AT347" s="177" t="s">
        <v>1</v>
      </c>
      <c r="AU347" s="177" t="s">
        <v>1</v>
      </c>
      <c r="AV347" s="177" t="s">
        <v>1</v>
      </c>
      <c r="AW347" s="159" t="s">
        <v>5</v>
      </c>
      <c r="AX347" s="160" t="s">
        <v>5</v>
      </c>
      <c r="AY347" s="177" t="s">
        <v>5</v>
      </c>
      <c r="AZ347" s="177" t="str">
        <f t="shared" si="198"/>
        <v>Yes</v>
      </c>
      <c r="BA347" s="177" t="str">
        <f t="shared" si="199"/>
        <v>Yes</v>
      </c>
      <c r="BB347" s="159" t="s">
        <v>5</v>
      </c>
      <c r="BC347" s="177" t="s">
        <v>5</v>
      </c>
      <c r="BD347" s="177" t="s">
        <v>1</v>
      </c>
      <c r="BE347" s="177" t="s">
        <v>1</v>
      </c>
      <c r="BF347" s="177" t="s">
        <v>5</v>
      </c>
    </row>
    <row r="348" spans="1:58" ht="15.5" thickTop="1" thickBot="1" x14ac:dyDescent="0.4">
      <c r="A348" s="250"/>
      <c r="B348" s="62" t="s">
        <v>79</v>
      </c>
      <c r="D348" s="177" t="s">
        <v>1</v>
      </c>
      <c r="E348" s="177" t="s">
        <v>1</v>
      </c>
      <c r="F348" s="177" t="s">
        <v>1</v>
      </c>
      <c r="G348" s="177" t="s">
        <v>1</v>
      </c>
      <c r="H348" s="159" t="s">
        <v>1</v>
      </c>
      <c r="I348" s="160" t="s">
        <v>5</v>
      </c>
      <c r="J348" s="177" t="s">
        <v>1</v>
      </c>
      <c r="K348" s="159" t="s">
        <v>1</v>
      </c>
      <c r="L348" s="160" t="s">
        <v>5</v>
      </c>
      <c r="M348" s="177" t="s">
        <v>1</v>
      </c>
      <c r="N348" s="159" t="s">
        <v>1</v>
      </c>
      <c r="O348" s="159" t="s">
        <v>1</v>
      </c>
      <c r="P348" s="159" t="s">
        <v>1</v>
      </c>
      <c r="Q348" s="159" t="s">
        <v>1</v>
      </c>
      <c r="R348" s="160" t="s">
        <v>5</v>
      </c>
      <c r="S348" s="159" t="s">
        <v>1</v>
      </c>
      <c r="T348" s="160" t="s">
        <v>5</v>
      </c>
      <c r="U348" s="177" t="s">
        <v>1</v>
      </c>
      <c r="V348" s="177" t="s">
        <v>1</v>
      </c>
      <c r="W348" s="177" t="s">
        <v>1</v>
      </c>
      <c r="X348" s="177" t="s">
        <v>1</v>
      </c>
      <c r="Y348" s="177" t="s">
        <v>1</v>
      </c>
      <c r="Z348" s="177" t="s">
        <v>5</v>
      </c>
      <c r="AA348" s="177" t="s">
        <v>5</v>
      </c>
      <c r="AB348" s="177" t="s">
        <v>1</v>
      </c>
      <c r="AC348" s="177" t="s">
        <v>1</v>
      </c>
      <c r="AD348" s="177" t="str">
        <f t="shared" si="185"/>
        <v>Yes</v>
      </c>
      <c r="AE348" s="177" t="s">
        <v>1</v>
      </c>
      <c r="AF348" s="177" t="s">
        <v>1</v>
      </c>
      <c r="AG348" s="177" t="s">
        <v>1</v>
      </c>
      <c r="AH348" s="177" t="s">
        <v>1</v>
      </c>
      <c r="AI348" s="177" t="s">
        <v>1</v>
      </c>
      <c r="AJ348" s="177" t="s">
        <v>1</v>
      </c>
      <c r="AK348" s="177" t="str">
        <f t="shared" si="196"/>
        <v>Yes</v>
      </c>
      <c r="AL348" s="177" t="s">
        <v>1</v>
      </c>
      <c r="AM348" s="177" t="s">
        <v>1</v>
      </c>
      <c r="AN348" s="177" t="s">
        <v>1</v>
      </c>
      <c r="AO348" s="177" t="str">
        <f t="shared" si="197"/>
        <v>Yes</v>
      </c>
      <c r="AP348" s="177" t="s">
        <v>1</v>
      </c>
      <c r="AQ348" s="177" t="s">
        <v>1</v>
      </c>
      <c r="AR348" s="177" t="s">
        <v>1</v>
      </c>
      <c r="AS348" s="177" t="s">
        <v>1</v>
      </c>
      <c r="AT348" s="177" t="s">
        <v>1</v>
      </c>
      <c r="AU348" s="177" t="s">
        <v>1</v>
      </c>
      <c r="AV348" s="177" t="s">
        <v>1</v>
      </c>
      <c r="AW348" s="159" t="s">
        <v>5</v>
      </c>
      <c r="AX348" s="160" t="s">
        <v>5</v>
      </c>
      <c r="AY348" s="177" t="s">
        <v>5</v>
      </c>
      <c r="AZ348" s="177" t="str">
        <f t="shared" si="198"/>
        <v>Yes</v>
      </c>
      <c r="BA348" s="177" t="str">
        <f t="shared" si="199"/>
        <v>Yes</v>
      </c>
      <c r="BB348" s="159" t="s">
        <v>5</v>
      </c>
      <c r="BC348" s="177" t="s">
        <v>5</v>
      </c>
      <c r="BD348" s="177" t="s">
        <v>1</v>
      </c>
      <c r="BE348" s="177" t="s">
        <v>1</v>
      </c>
      <c r="BF348" s="177" t="s">
        <v>5</v>
      </c>
    </row>
    <row r="349" spans="1:58" ht="15.5" thickTop="1" thickBot="1" x14ac:dyDescent="0.4">
      <c r="A349" s="250"/>
      <c r="B349" s="115" t="s">
        <v>237</v>
      </c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</row>
    <row r="350" spans="1:58" ht="15" thickTop="1" x14ac:dyDescent="0.35">
      <c r="A350" s="250" t="s">
        <v>29</v>
      </c>
      <c r="B350" s="64" t="s">
        <v>80</v>
      </c>
      <c r="D350" s="177" t="s">
        <v>1</v>
      </c>
      <c r="E350" s="177" t="s">
        <v>1</v>
      </c>
      <c r="F350" s="177" t="s">
        <v>1</v>
      </c>
      <c r="G350" s="177" t="s">
        <v>1</v>
      </c>
      <c r="H350" s="159" t="s">
        <v>1</v>
      </c>
      <c r="I350" s="160" t="s">
        <v>5</v>
      </c>
      <c r="J350" s="177" t="s">
        <v>1</v>
      </c>
      <c r="K350" s="159" t="s">
        <v>1</v>
      </c>
      <c r="L350" s="160" t="s">
        <v>5</v>
      </c>
      <c r="M350" s="177" t="s">
        <v>1</v>
      </c>
      <c r="N350" s="159" t="s">
        <v>1</v>
      </c>
      <c r="O350" s="159" t="s">
        <v>1</v>
      </c>
      <c r="P350" s="159" t="s">
        <v>1</v>
      </c>
      <c r="Q350" s="159" t="s">
        <v>1</v>
      </c>
      <c r="R350" s="160" t="s">
        <v>5</v>
      </c>
      <c r="S350" s="159" t="s">
        <v>1</v>
      </c>
      <c r="T350" s="160" t="s">
        <v>5</v>
      </c>
      <c r="U350" s="177" t="s">
        <v>1</v>
      </c>
      <c r="V350" s="177" t="s">
        <v>1</v>
      </c>
      <c r="W350" s="177" t="s">
        <v>1</v>
      </c>
      <c r="X350" s="177" t="s">
        <v>1</v>
      </c>
      <c r="Y350" s="177" t="s">
        <v>5</v>
      </c>
      <c r="Z350" s="177" t="s">
        <v>5</v>
      </c>
      <c r="AA350" s="177" t="s">
        <v>5</v>
      </c>
      <c r="AB350" s="177" t="s">
        <v>1</v>
      </c>
      <c r="AC350" s="177" t="s">
        <v>1</v>
      </c>
      <c r="AD350" s="177" t="str">
        <f t="shared" si="185"/>
        <v>No</v>
      </c>
      <c r="AE350" s="177" t="s">
        <v>1</v>
      </c>
      <c r="AF350" s="177" t="s">
        <v>1</v>
      </c>
      <c r="AG350" s="177" t="s">
        <v>1</v>
      </c>
      <c r="AH350" s="177" t="s">
        <v>5</v>
      </c>
      <c r="AI350" s="177" t="s">
        <v>5</v>
      </c>
      <c r="AJ350" s="177" t="s">
        <v>1</v>
      </c>
      <c r="AK350" s="177" t="str">
        <f t="shared" ref="AK350:AK362" si="200">AJ350</f>
        <v>Yes</v>
      </c>
      <c r="AL350" s="177" t="s">
        <v>1</v>
      </c>
      <c r="AM350" s="177" t="s">
        <v>1</v>
      </c>
      <c r="AN350" s="177" t="s">
        <v>5</v>
      </c>
      <c r="AO350" s="177" t="str">
        <f t="shared" ref="AO350:AO362" si="201">AH350</f>
        <v>No</v>
      </c>
      <c r="AP350" s="177" t="s">
        <v>1</v>
      </c>
      <c r="AQ350" s="177" t="s">
        <v>1</v>
      </c>
      <c r="AR350" s="177" t="s">
        <v>1</v>
      </c>
      <c r="AS350" s="177" t="s">
        <v>5</v>
      </c>
      <c r="AT350" s="177" t="s">
        <v>1</v>
      </c>
      <c r="AU350" s="177" t="s">
        <v>1</v>
      </c>
      <c r="AV350" s="177" t="s">
        <v>1</v>
      </c>
      <c r="AW350" s="159" t="s">
        <v>5</v>
      </c>
      <c r="AX350" s="160" t="s">
        <v>5</v>
      </c>
      <c r="AY350" s="177" t="s">
        <v>5</v>
      </c>
      <c r="AZ350" s="177" t="str">
        <f>AV350</f>
        <v>Yes</v>
      </c>
      <c r="BA350" s="177" t="str">
        <f>AV350</f>
        <v>Yes</v>
      </c>
      <c r="BB350" s="159" t="s">
        <v>5</v>
      </c>
      <c r="BC350" s="177" t="s">
        <v>5</v>
      </c>
      <c r="BD350" s="177" t="s">
        <v>1</v>
      </c>
      <c r="BE350" s="177" t="s">
        <v>1</v>
      </c>
      <c r="BF350" s="177" t="s">
        <v>5</v>
      </c>
    </row>
    <row r="351" spans="1:58" ht="14.5" x14ac:dyDescent="0.35">
      <c r="A351" s="250"/>
      <c r="B351" s="65" t="s">
        <v>81</v>
      </c>
      <c r="D351" s="177" t="s">
        <v>5</v>
      </c>
      <c r="E351" s="177" t="s">
        <v>5</v>
      </c>
      <c r="F351" s="177" t="s">
        <v>1</v>
      </c>
      <c r="G351" s="177" t="s">
        <v>1</v>
      </c>
      <c r="H351" s="159" t="s">
        <v>1</v>
      </c>
      <c r="I351" s="160" t="s">
        <v>5</v>
      </c>
      <c r="J351" s="177" t="s">
        <v>1</v>
      </c>
      <c r="K351" s="159" t="s">
        <v>1</v>
      </c>
      <c r="L351" s="160" t="s">
        <v>5</v>
      </c>
      <c r="M351" s="177" t="s">
        <v>1</v>
      </c>
      <c r="N351" s="159" t="s">
        <v>1</v>
      </c>
      <c r="O351" s="159" t="s">
        <v>1</v>
      </c>
      <c r="P351" s="159" t="s">
        <v>1</v>
      </c>
      <c r="Q351" s="159" t="s">
        <v>1</v>
      </c>
      <c r="R351" s="160" t="s">
        <v>5</v>
      </c>
      <c r="S351" s="159" t="s">
        <v>1</v>
      </c>
      <c r="T351" s="160" t="s">
        <v>5</v>
      </c>
      <c r="U351" s="177" t="s">
        <v>1</v>
      </c>
      <c r="V351" s="177" t="s">
        <v>1</v>
      </c>
      <c r="W351" s="177" t="s">
        <v>1</v>
      </c>
      <c r="X351" s="177" t="s">
        <v>1</v>
      </c>
      <c r="Y351" s="177" t="s">
        <v>5</v>
      </c>
      <c r="Z351" s="177" t="s">
        <v>5</v>
      </c>
      <c r="AA351" s="177" t="s">
        <v>5</v>
      </c>
      <c r="AB351" s="177" t="s">
        <v>1</v>
      </c>
      <c r="AC351" s="177" t="s">
        <v>1</v>
      </c>
      <c r="AD351" s="177" t="str">
        <f t="shared" si="185"/>
        <v>No</v>
      </c>
      <c r="AE351" s="177" t="s">
        <v>1</v>
      </c>
      <c r="AF351" s="177" t="s">
        <v>5</v>
      </c>
      <c r="AG351" s="177" t="s">
        <v>5</v>
      </c>
      <c r="AH351" s="177" t="s">
        <v>5</v>
      </c>
      <c r="AI351" s="177" t="s">
        <v>5</v>
      </c>
      <c r="AJ351" s="177" t="s">
        <v>5</v>
      </c>
      <c r="AK351" s="177" t="str">
        <f t="shared" si="200"/>
        <v>No</v>
      </c>
      <c r="AL351" s="177" t="s">
        <v>5</v>
      </c>
      <c r="AM351" s="177" t="s">
        <v>1</v>
      </c>
      <c r="AN351" s="177" t="s">
        <v>5</v>
      </c>
      <c r="AO351" s="177" t="str">
        <f t="shared" si="201"/>
        <v>No</v>
      </c>
      <c r="AP351" s="177" t="s">
        <v>1</v>
      </c>
      <c r="AQ351" s="177" t="s">
        <v>1</v>
      </c>
      <c r="AR351" s="177" t="s">
        <v>1</v>
      </c>
      <c r="AS351" s="177" t="s">
        <v>5</v>
      </c>
      <c r="AT351" s="177" t="s">
        <v>1</v>
      </c>
      <c r="AU351" s="177" t="s">
        <v>5</v>
      </c>
      <c r="AV351" s="177" t="s">
        <v>5</v>
      </c>
      <c r="AW351" s="159" t="s">
        <v>5</v>
      </c>
      <c r="AX351" s="160" t="s">
        <v>5</v>
      </c>
      <c r="AY351" s="177" t="s">
        <v>5</v>
      </c>
      <c r="AZ351" s="177" t="str">
        <f t="shared" ref="AZ351:AZ362" si="202">AV351</f>
        <v>No</v>
      </c>
      <c r="BA351" s="177" t="str">
        <f t="shared" ref="BA351:BA362" si="203">AV351</f>
        <v>No</v>
      </c>
      <c r="BB351" s="159" t="s">
        <v>5</v>
      </c>
      <c r="BC351" s="177" t="s">
        <v>5</v>
      </c>
      <c r="BD351" s="177" t="s">
        <v>1</v>
      </c>
      <c r="BE351" s="177" t="s">
        <v>5</v>
      </c>
      <c r="BF351" s="177" t="s">
        <v>5</v>
      </c>
    </row>
    <row r="352" spans="1:58" ht="14.5" x14ac:dyDescent="0.35">
      <c r="A352" s="250"/>
      <c r="B352" s="65" t="s">
        <v>82</v>
      </c>
      <c r="D352" s="177" t="s">
        <v>1</v>
      </c>
      <c r="E352" s="177" t="s">
        <v>5</v>
      </c>
      <c r="F352" s="177" t="s">
        <v>1</v>
      </c>
      <c r="G352" s="177" t="s">
        <v>1</v>
      </c>
      <c r="H352" s="159" t="s">
        <v>1</v>
      </c>
      <c r="I352" s="160" t="s">
        <v>5</v>
      </c>
      <c r="J352" s="177" t="s">
        <v>1</v>
      </c>
      <c r="K352" s="159" t="s">
        <v>1</v>
      </c>
      <c r="L352" s="160" t="s">
        <v>5</v>
      </c>
      <c r="M352" s="177" t="s">
        <v>1</v>
      </c>
      <c r="N352" s="159" t="s">
        <v>1</v>
      </c>
      <c r="O352" s="159" t="s">
        <v>1</v>
      </c>
      <c r="P352" s="159" t="s">
        <v>1</v>
      </c>
      <c r="Q352" s="159" t="s">
        <v>5</v>
      </c>
      <c r="R352" s="160" t="s">
        <v>5</v>
      </c>
      <c r="S352" s="159" t="s">
        <v>1</v>
      </c>
      <c r="T352" s="160" t="s">
        <v>5</v>
      </c>
      <c r="U352" s="177" t="s">
        <v>1</v>
      </c>
      <c r="V352" s="177" t="s">
        <v>1</v>
      </c>
      <c r="W352" s="177" t="s">
        <v>1</v>
      </c>
      <c r="X352" s="177" t="s">
        <v>1</v>
      </c>
      <c r="Y352" s="177" t="s">
        <v>5</v>
      </c>
      <c r="Z352" s="177" t="s">
        <v>5</v>
      </c>
      <c r="AA352" s="177" t="s">
        <v>5</v>
      </c>
      <c r="AB352" s="177" t="s">
        <v>1</v>
      </c>
      <c r="AC352" s="177" t="s">
        <v>5</v>
      </c>
      <c r="AD352" s="177" t="str">
        <f t="shared" si="185"/>
        <v>No</v>
      </c>
      <c r="AE352" s="177" t="s">
        <v>1</v>
      </c>
      <c r="AF352" s="177" t="s">
        <v>1</v>
      </c>
      <c r="AG352" s="177" t="s">
        <v>1</v>
      </c>
      <c r="AH352" s="177" t="s">
        <v>5</v>
      </c>
      <c r="AI352" s="177" t="s">
        <v>5</v>
      </c>
      <c r="AJ352" s="177" t="s">
        <v>1</v>
      </c>
      <c r="AK352" s="177" t="str">
        <f t="shared" si="200"/>
        <v>Yes</v>
      </c>
      <c r="AL352" s="177" t="s">
        <v>1</v>
      </c>
      <c r="AM352" s="177" t="s">
        <v>1</v>
      </c>
      <c r="AN352" s="177" t="s">
        <v>5</v>
      </c>
      <c r="AO352" s="177" t="str">
        <f t="shared" si="201"/>
        <v>No</v>
      </c>
      <c r="AP352" s="177" t="s">
        <v>1</v>
      </c>
      <c r="AQ352" s="177" t="s">
        <v>5</v>
      </c>
      <c r="AR352" s="177" t="s">
        <v>1</v>
      </c>
      <c r="AS352" s="177" t="s">
        <v>5</v>
      </c>
      <c r="AT352" s="177" t="s">
        <v>1</v>
      </c>
      <c r="AU352" s="177" t="s">
        <v>1</v>
      </c>
      <c r="AV352" s="177" t="s">
        <v>1</v>
      </c>
      <c r="AW352" s="159" t="s">
        <v>5</v>
      </c>
      <c r="AX352" s="160" t="s">
        <v>5</v>
      </c>
      <c r="AY352" s="177" t="s">
        <v>5</v>
      </c>
      <c r="AZ352" s="177" t="str">
        <f t="shared" si="202"/>
        <v>Yes</v>
      </c>
      <c r="BA352" s="177" t="str">
        <f t="shared" si="203"/>
        <v>Yes</v>
      </c>
      <c r="BB352" s="159" t="s">
        <v>5</v>
      </c>
      <c r="BC352" s="177" t="s">
        <v>5</v>
      </c>
      <c r="BD352" s="177" t="s">
        <v>5</v>
      </c>
      <c r="BE352" s="177" t="s">
        <v>1</v>
      </c>
      <c r="BF352" s="177" t="s">
        <v>5</v>
      </c>
    </row>
    <row r="353" spans="1:58" ht="14.5" x14ac:dyDescent="0.35">
      <c r="A353" s="250"/>
      <c r="B353" s="65" t="s">
        <v>83</v>
      </c>
      <c r="D353" s="177" t="s">
        <v>5</v>
      </c>
      <c r="E353" s="177" t="s">
        <v>5</v>
      </c>
      <c r="F353" s="177" t="s">
        <v>1</v>
      </c>
      <c r="G353" s="177" t="s">
        <v>5</v>
      </c>
      <c r="H353" s="159" t="s">
        <v>1</v>
      </c>
      <c r="I353" s="160" t="s">
        <v>5</v>
      </c>
      <c r="J353" s="177" t="s">
        <v>1</v>
      </c>
      <c r="K353" s="159" t="s">
        <v>5</v>
      </c>
      <c r="L353" s="160" t="s">
        <v>5</v>
      </c>
      <c r="M353" s="177" t="s">
        <v>1</v>
      </c>
      <c r="N353" s="159" t="s">
        <v>1</v>
      </c>
      <c r="O353" s="159" t="s">
        <v>1</v>
      </c>
      <c r="P353" s="159" t="s">
        <v>1</v>
      </c>
      <c r="Q353" s="159" t="s">
        <v>1</v>
      </c>
      <c r="R353" s="160" t="s">
        <v>5</v>
      </c>
      <c r="S353" s="159" t="s">
        <v>5</v>
      </c>
      <c r="T353" s="160" t="s">
        <v>5</v>
      </c>
      <c r="U353" s="177" t="s">
        <v>1</v>
      </c>
      <c r="V353" s="177" t="s">
        <v>1</v>
      </c>
      <c r="W353" s="177" t="s">
        <v>1</v>
      </c>
      <c r="X353" s="177" t="s">
        <v>1</v>
      </c>
      <c r="Y353" s="177" t="s">
        <v>5</v>
      </c>
      <c r="Z353" s="177" t="s">
        <v>5</v>
      </c>
      <c r="AA353" s="177" t="s">
        <v>5</v>
      </c>
      <c r="AB353" s="177" t="s">
        <v>1</v>
      </c>
      <c r="AC353" s="177" t="s">
        <v>5</v>
      </c>
      <c r="AD353" s="177" t="str">
        <f t="shared" si="185"/>
        <v>No</v>
      </c>
      <c r="AE353" s="177" t="s">
        <v>5</v>
      </c>
      <c r="AF353" s="177" t="s">
        <v>5</v>
      </c>
      <c r="AG353" s="177" t="s">
        <v>5</v>
      </c>
      <c r="AH353" s="177" t="s">
        <v>5</v>
      </c>
      <c r="AI353" s="177" t="s">
        <v>5</v>
      </c>
      <c r="AJ353" s="177" t="s">
        <v>5</v>
      </c>
      <c r="AK353" s="177" t="str">
        <f t="shared" si="200"/>
        <v>No</v>
      </c>
      <c r="AL353" s="177" t="s">
        <v>5</v>
      </c>
      <c r="AM353" s="177" t="s">
        <v>5</v>
      </c>
      <c r="AN353" s="177" t="s">
        <v>5</v>
      </c>
      <c r="AO353" s="177" t="str">
        <f t="shared" si="201"/>
        <v>No</v>
      </c>
      <c r="AP353" s="177" t="s">
        <v>1</v>
      </c>
      <c r="AQ353" s="177" t="s">
        <v>5</v>
      </c>
      <c r="AR353" s="177" t="s">
        <v>5</v>
      </c>
      <c r="AS353" s="177" t="s">
        <v>5</v>
      </c>
      <c r="AT353" s="177" t="s">
        <v>5</v>
      </c>
      <c r="AU353" s="177" t="s">
        <v>5</v>
      </c>
      <c r="AV353" s="177" t="s">
        <v>5</v>
      </c>
      <c r="AW353" s="159" t="s">
        <v>5</v>
      </c>
      <c r="AX353" s="160" t="s">
        <v>5</v>
      </c>
      <c r="AY353" s="177" t="s">
        <v>5</v>
      </c>
      <c r="AZ353" s="177" t="str">
        <f t="shared" si="202"/>
        <v>No</v>
      </c>
      <c r="BA353" s="177" t="str">
        <f t="shared" si="203"/>
        <v>No</v>
      </c>
      <c r="BB353" s="159" t="s">
        <v>5</v>
      </c>
      <c r="BC353" s="177" t="s">
        <v>5</v>
      </c>
      <c r="BD353" s="177" t="s">
        <v>5</v>
      </c>
      <c r="BE353" s="177" t="s">
        <v>1</v>
      </c>
      <c r="BF353" s="177" t="s">
        <v>5</v>
      </c>
    </row>
    <row r="354" spans="1:58" ht="14.5" x14ac:dyDescent="0.35">
      <c r="A354" s="250"/>
      <c r="B354" s="65" t="s">
        <v>84</v>
      </c>
      <c r="D354" s="177" t="s">
        <v>1</v>
      </c>
      <c r="E354" s="177" t="s">
        <v>1</v>
      </c>
      <c r="F354" s="177" t="s">
        <v>1</v>
      </c>
      <c r="G354" s="177" t="s">
        <v>1</v>
      </c>
      <c r="H354" s="159" t="s">
        <v>1</v>
      </c>
      <c r="I354" s="160" t="s">
        <v>5</v>
      </c>
      <c r="J354" s="177" t="s">
        <v>1</v>
      </c>
      <c r="K354" s="159" t="s">
        <v>1</v>
      </c>
      <c r="L354" s="160" t="s">
        <v>5</v>
      </c>
      <c r="M354" s="177" t="s">
        <v>1</v>
      </c>
      <c r="N354" s="159" t="s">
        <v>1</v>
      </c>
      <c r="O354" s="159" t="s">
        <v>1</v>
      </c>
      <c r="P354" s="159" t="s">
        <v>1</v>
      </c>
      <c r="Q354" s="159" t="s">
        <v>1</v>
      </c>
      <c r="R354" s="160" t="s">
        <v>5</v>
      </c>
      <c r="S354" s="159" t="s">
        <v>1</v>
      </c>
      <c r="T354" s="160" t="s">
        <v>5</v>
      </c>
      <c r="U354" s="177" t="s">
        <v>1</v>
      </c>
      <c r="V354" s="177" t="s">
        <v>1</v>
      </c>
      <c r="W354" s="177" t="s">
        <v>1</v>
      </c>
      <c r="X354" s="177" t="s">
        <v>1</v>
      </c>
      <c r="Y354" s="177" t="s">
        <v>5</v>
      </c>
      <c r="Z354" s="177" t="s">
        <v>5</v>
      </c>
      <c r="AA354" s="177" t="s">
        <v>5</v>
      </c>
      <c r="AB354" s="177" t="s">
        <v>1</v>
      </c>
      <c r="AC354" s="177" t="s">
        <v>1</v>
      </c>
      <c r="AD354" s="177" t="str">
        <f t="shared" si="185"/>
        <v>No</v>
      </c>
      <c r="AE354" s="177" t="s">
        <v>1</v>
      </c>
      <c r="AF354" s="177" t="s">
        <v>1</v>
      </c>
      <c r="AG354" s="177" t="s">
        <v>1</v>
      </c>
      <c r="AH354" s="177" t="s">
        <v>5</v>
      </c>
      <c r="AI354" s="177" t="s">
        <v>5</v>
      </c>
      <c r="AJ354" s="177" t="s">
        <v>1</v>
      </c>
      <c r="AK354" s="177" t="str">
        <f t="shared" si="200"/>
        <v>Yes</v>
      </c>
      <c r="AL354" s="177" t="s">
        <v>1</v>
      </c>
      <c r="AM354" s="177" t="s">
        <v>1</v>
      </c>
      <c r="AN354" s="177" t="s">
        <v>5</v>
      </c>
      <c r="AO354" s="177" t="str">
        <f t="shared" si="201"/>
        <v>No</v>
      </c>
      <c r="AP354" s="177" t="s">
        <v>1</v>
      </c>
      <c r="AQ354" s="177" t="s">
        <v>1</v>
      </c>
      <c r="AR354" s="177" t="s">
        <v>1</v>
      </c>
      <c r="AS354" s="177" t="s">
        <v>5</v>
      </c>
      <c r="AT354" s="177" t="s">
        <v>1</v>
      </c>
      <c r="AU354" s="177" t="s">
        <v>1</v>
      </c>
      <c r="AV354" s="177" t="s">
        <v>1</v>
      </c>
      <c r="AW354" s="159" t="s">
        <v>5</v>
      </c>
      <c r="AX354" s="160" t="s">
        <v>5</v>
      </c>
      <c r="AY354" s="177" t="s">
        <v>5</v>
      </c>
      <c r="AZ354" s="177" t="str">
        <f t="shared" si="202"/>
        <v>Yes</v>
      </c>
      <c r="BA354" s="177" t="str">
        <f t="shared" si="203"/>
        <v>Yes</v>
      </c>
      <c r="BB354" s="159" t="s">
        <v>5</v>
      </c>
      <c r="BC354" s="177" t="s">
        <v>5</v>
      </c>
      <c r="BD354" s="177" t="s">
        <v>1</v>
      </c>
      <c r="BE354" s="177" t="s">
        <v>1</v>
      </c>
      <c r="BF354" s="177" t="s">
        <v>5</v>
      </c>
    </row>
    <row r="355" spans="1:58" ht="15" thickBot="1" x14ac:dyDescent="0.4">
      <c r="A355" s="250"/>
      <c r="B355" s="66" t="s">
        <v>85</v>
      </c>
      <c r="D355" s="177" t="s">
        <v>1</v>
      </c>
      <c r="E355" s="177" t="s">
        <v>1</v>
      </c>
      <c r="F355" s="177" t="s">
        <v>1</v>
      </c>
      <c r="G355" s="177" t="s">
        <v>1</v>
      </c>
      <c r="H355" s="159" t="s">
        <v>1</v>
      </c>
      <c r="I355" s="160" t="s">
        <v>5</v>
      </c>
      <c r="J355" s="177" t="s">
        <v>1</v>
      </c>
      <c r="K355" s="159" t="s">
        <v>1</v>
      </c>
      <c r="L355" s="160" t="s">
        <v>5</v>
      </c>
      <c r="M355" s="177" t="s">
        <v>1</v>
      </c>
      <c r="N355" s="159" t="s">
        <v>1</v>
      </c>
      <c r="O355" s="159" t="s">
        <v>1</v>
      </c>
      <c r="P355" s="159" t="s">
        <v>1</v>
      </c>
      <c r="Q355" s="159" t="s">
        <v>1</v>
      </c>
      <c r="R355" s="160" t="s">
        <v>5</v>
      </c>
      <c r="S355" s="159" t="s">
        <v>1</v>
      </c>
      <c r="T355" s="160" t="s">
        <v>5</v>
      </c>
      <c r="U355" s="177" t="s">
        <v>1</v>
      </c>
      <c r="V355" s="177" t="s">
        <v>1</v>
      </c>
      <c r="W355" s="177" t="s">
        <v>1</v>
      </c>
      <c r="X355" s="177" t="s">
        <v>1</v>
      </c>
      <c r="Y355" s="177" t="s">
        <v>1</v>
      </c>
      <c r="Z355" s="177" t="s">
        <v>5</v>
      </c>
      <c r="AA355" s="177" t="s">
        <v>5</v>
      </c>
      <c r="AB355" s="177" t="s">
        <v>1</v>
      </c>
      <c r="AC355" s="177" t="s">
        <v>1</v>
      </c>
      <c r="AD355" s="177" t="str">
        <f t="shared" si="185"/>
        <v>Yes</v>
      </c>
      <c r="AE355" s="177" t="s">
        <v>1</v>
      </c>
      <c r="AF355" s="177" t="s">
        <v>1</v>
      </c>
      <c r="AG355" s="177" t="s">
        <v>1</v>
      </c>
      <c r="AH355" s="177" t="s">
        <v>1</v>
      </c>
      <c r="AI355" s="177" t="s">
        <v>1</v>
      </c>
      <c r="AJ355" s="177" t="s">
        <v>1</v>
      </c>
      <c r="AK355" s="177" t="str">
        <f t="shared" si="200"/>
        <v>Yes</v>
      </c>
      <c r="AL355" s="177" t="s">
        <v>1</v>
      </c>
      <c r="AM355" s="177" t="s">
        <v>1</v>
      </c>
      <c r="AN355" s="177" t="s">
        <v>5</v>
      </c>
      <c r="AO355" s="177" t="str">
        <f t="shared" si="201"/>
        <v>Yes</v>
      </c>
      <c r="AP355" s="177" t="s">
        <v>1</v>
      </c>
      <c r="AQ355" s="177" t="s">
        <v>1</v>
      </c>
      <c r="AR355" s="177" t="s">
        <v>1</v>
      </c>
      <c r="AS355" s="177" t="s">
        <v>1</v>
      </c>
      <c r="AT355" s="177" t="s">
        <v>1</v>
      </c>
      <c r="AU355" s="177" t="s">
        <v>1</v>
      </c>
      <c r="AV355" s="177" t="s">
        <v>1</v>
      </c>
      <c r="AW355" s="159" t="s">
        <v>5</v>
      </c>
      <c r="AX355" s="160" t="s">
        <v>5</v>
      </c>
      <c r="AY355" s="177" t="s">
        <v>5</v>
      </c>
      <c r="AZ355" s="177" t="str">
        <f t="shared" si="202"/>
        <v>Yes</v>
      </c>
      <c r="BA355" s="177" t="str">
        <f t="shared" si="203"/>
        <v>Yes</v>
      </c>
      <c r="BB355" s="159" t="s">
        <v>5</v>
      </c>
      <c r="BC355" s="177" t="s">
        <v>5</v>
      </c>
      <c r="BD355" s="177" t="s">
        <v>1</v>
      </c>
      <c r="BE355" s="177" t="s">
        <v>1</v>
      </c>
      <c r="BF355" s="177" t="s">
        <v>5</v>
      </c>
    </row>
    <row r="356" spans="1:58" ht="15" thickTop="1" x14ac:dyDescent="0.35">
      <c r="A356" s="250"/>
      <c r="B356" s="64" t="s">
        <v>86</v>
      </c>
      <c r="D356" s="177" t="s">
        <v>5</v>
      </c>
      <c r="E356" s="177" t="s">
        <v>5</v>
      </c>
      <c r="F356" s="177" t="s">
        <v>1</v>
      </c>
      <c r="G356" s="177" t="s">
        <v>5</v>
      </c>
      <c r="H356" s="159" t="s">
        <v>1</v>
      </c>
      <c r="I356" s="160" t="s">
        <v>5</v>
      </c>
      <c r="J356" s="177" t="s">
        <v>1</v>
      </c>
      <c r="K356" s="159" t="s">
        <v>5</v>
      </c>
      <c r="L356" s="160" t="s">
        <v>5</v>
      </c>
      <c r="M356" s="177" t="s">
        <v>5</v>
      </c>
      <c r="N356" s="159" t="s">
        <v>5</v>
      </c>
      <c r="O356" s="159" t="s">
        <v>5</v>
      </c>
      <c r="P356" s="159" t="s">
        <v>5</v>
      </c>
      <c r="Q356" s="159" t="s">
        <v>5</v>
      </c>
      <c r="R356" s="160" t="s">
        <v>5</v>
      </c>
      <c r="S356" s="159" t="s">
        <v>5</v>
      </c>
      <c r="T356" s="160" t="s">
        <v>5</v>
      </c>
      <c r="U356" s="177" t="s">
        <v>5</v>
      </c>
      <c r="V356" s="177" t="s">
        <v>1</v>
      </c>
      <c r="W356" s="177" t="s">
        <v>1</v>
      </c>
      <c r="X356" s="177" t="s">
        <v>5</v>
      </c>
      <c r="Y356" s="177" t="s">
        <v>5</v>
      </c>
      <c r="Z356" s="177" t="s">
        <v>5</v>
      </c>
      <c r="AA356" s="177" t="s">
        <v>5</v>
      </c>
      <c r="AB356" s="177" t="s">
        <v>1</v>
      </c>
      <c r="AC356" s="177" t="s">
        <v>5</v>
      </c>
      <c r="AD356" s="177" t="str">
        <f t="shared" si="185"/>
        <v>No</v>
      </c>
      <c r="AE356" s="177" t="s">
        <v>1</v>
      </c>
      <c r="AF356" s="177" t="s">
        <v>5</v>
      </c>
      <c r="AG356" s="177" t="s">
        <v>5</v>
      </c>
      <c r="AH356" s="177" t="s">
        <v>5</v>
      </c>
      <c r="AI356" s="177" t="s">
        <v>5</v>
      </c>
      <c r="AJ356" s="177" t="s">
        <v>5</v>
      </c>
      <c r="AK356" s="177" t="str">
        <f t="shared" si="200"/>
        <v>No</v>
      </c>
      <c r="AL356" s="177" t="s">
        <v>5</v>
      </c>
      <c r="AM356" s="177" t="s">
        <v>5</v>
      </c>
      <c r="AN356" s="177" t="s">
        <v>5</v>
      </c>
      <c r="AO356" s="177" t="str">
        <f t="shared" si="201"/>
        <v>No</v>
      </c>
      <c r="AP356" s="177" t="s">
        <v>5</v>
      </c>
      <c r="AQ356" s="177" t="s">
        <v>5</v>
      </c>
      <c r="AR356" s="177" t="s">
        <v>5</v>
      </c>
      <c r="AS356" s="177" t="s">
        <v>5</v>
      </c>
      <c r="AT356" s="177" t="s">
        <v>5</v>
      </c>
      <c r="AU356" s="177" t="s">
        <v>1</v>
      </c>
      <c r="AV356" s="177" t="s">
        <v>5</v>
      </c>
      <c r="AW356" s="159" t="s">
        <v>5</v>
      </c>
      <c r="AX356" s="160" t="s">
        <v>5</v>
      </c>
      <c r="AY356" s="177" t="s">
        <v>5</v>
      </c>
      <c r="AZ356" s="177" t="str">
        <f t="shared" si="202"/>
        <v>No</v>
      </c>
      <c r="BA356" s="177" t="str">
        <f t="shared" si="203"/>
        <v>No</v>
      </c>
      <c r="BB356" s="159" t="s">
        <v>5</v>
      </c>
      <c r="BC356" s="177" t="s">
        <v>5</v>
      </c>
      <c r="BD356" s="177" t="s">
        <v>1</v>
      </c>
      <c r="BE356" s="177" t="s">
        <v>1</v>
      </c>
      <c r="BF356" s="177" t="s">
        <v>5</v>
      </c>
    </row>
    <row r="357" spans="1:58" ht="14.5" x14ac:dyDescent="0.35">
      <c r="A357" s="250"/>
      <c r="B357" s="65" t="s">
        <v>87</v>
      </c>
      <c r="D357" s="177" t="s">
        <v>5</v>
      </c>
      <c r="E357" s="177" t="s">
        <v>5</v>
      </c>
      <c r="F357" s="177" t="s">
        <v>1</v>
      </c>
      <c r="G357" s="177" t="s">
        <v>1</v>
      </c>
      <c r="H357" s="159" t="s">
        <v>1</v>
      </c>
      <c r="I357" s="160" t="s">
        <v>5</v>
      </c>
      <c r="J357" s="177" t="s">
        <v>1</v>
      </c>
      <c r="K357" s="159" t="s">
        <v>5</v>
      </c>
      <c r="L357" s="160" t="s">
        <v>5</v>
      </c>
      <c r="M357" s="177" t="s">
        <v>1</v>
      </c>
      <c r="N357" s="159" t="s">
        <v>1</v>
      </c>
      <c r="O357" s="159" t="s">
        <v>1</v>
      </c>
      <c r="P357" s="159" t="s">
        <v>1</v>
      </c>
      <c r="Q357" s="159" t="s">
        <v>1</v>
      </c>
      <c r="R357" s="160" t="s">
        <v>5</v>
      </c>
      <c r="S357" s="159" t="s">
        <v>1</v>
      </c>
      <c r="T357" s="160" t="s">
        <v>5</v>
      </c>
      <c r="U357" s="177" t="s">
        <v>5</v>
      </c>
      <c r="V357" s="177" t="s">
        <v>5</v>
      </c>
      <c r="W357" s="177" t="s">
        <v>1</v>
      </c>
      <c r="X357" s="177" t="s">
        <v>1</v>
      </c>
      <c r="Y357" s="177" t="s">
        <v>5</v>
      </c>
      <c r="Z357" s="177" t="s">
        <v>5</v>
      </c>
      <c r="AA357" s="177" t="s">
        <v>5</v>
      </c>
      <c r="AB357" s="177" t="s">
        <v>1</v>
      </c>
      <c r="AC357" s="177" t="s">
        <v>5</v>
      </c>
      <c r="AD357" s="177" t="str">
        <f t="shared" si="185"/>
        <v>No</v>
      </c>
      <c r="AE357" s="177" t="s">
        <v>1</v>
      </c>
      <c r="AF357" s="177" t="s">
        <v>5</v>
      </c>
      <c r="AG357" s="177" t="s">
        <v>5</v>
      </c>
      <c r="AH357" s="177" t="s">
        <v>5</v>
      </c>
      <c r="AI357" s="177" t="s">
        <v>5</v>
      </c>
      <c r="AJ357" s="177" t="s">
        <v>5</v>
      </c>
      <c r="AK357" s="177" t="str">
        <f t="shared" si="200"/>
        <v>No</v>
      </c>
      <c r="AL357" s="177" t="s">
        <v>5</v>
      </c>
      <c r="AM357" s="177" t="s">
        <v>1</v>
      </c>
      <c r="AN357" s="177" t="s">
        <v>5</v>
      </c>
      <c r="AO357" s="177" t="str">
        <f t="shared" si="201"/>
        <v>No</v>
      </c>
      <c r="AP357" s="177" t="s">
        <v>1</v>
      </c>
      <c r="AQ357" s="177" t="s">
        <v>1</v>
      </c>
      <c r="AR357" s="177" t="s">
        <v>5</v>
      </c>
      <c r="AS357" s="177" t="s">
        <v>5</v>
      </c>
      <c r="AT357" s="177" t="s">
        <v>1</v>
      </c>
      <c r="AU357" s="177" t="s">
        <v>5</v>
      </c>
      <c r="AV357" s="177" t="s">
        <v>5</v>
      </c>
      <c r="AW357" s="159" t="s">
        <v>5</v>
      </c>
      <c r="AX357" s="160" t="s">
        <v>5</v>
      </c>
      <c r="AY357" s="177" t="s">
        <v>5</v>
      </c>
      <c r="AZ357" s="177" t="str">
        <f t="shared" si="202"/>
        <v>No</v>
      </c>
      <c r="BA357" s="177" t="str">
        <f t="shared" si="203"/>
        <v>No</v>
      </c>
      <c r="BB357" s="159" t="s">
        <v>5</v>
      </c>
      <c r="BC357" s="177" t="s">
        <v>5</v>
      </c>
      <c r="BD357" s="177" t="s">
        <v>1</v>
      </c>
      <c r="BE357" s="177" t="s">
        <v>5</v>
      </c>
      <c r="BF357" s="177" t="s">
        <v>5</v>
      </c>
    </row>
    <row r="358" spans="1:58" ht="14.5" x14ac:dyDescent="0.35">
      <c r="A358" s="250"/>
      <c r="B358" s="65" t="s">
        <v>88</v>
      </c>
      <c r="D358" s="177" t="s">
        <v>1</v>
      </c>
      <c r="E358" s="177" t="s">
        <v>1</v>
      </c>
      <c r="F358" s="177" t="s">
        <v>1</v>
      </c>
      <c r="G358" s="177" t="s">
        <v>1</v>
      </c>
      <c r="H358" s="159" t="s">
        <v>1</v>
      </c>
      <c r="I358" s="160" t="s">
        <v>5</v>
      </c>
      <c r="J358" s="177" t="s">
        <v>1</v>
      </c>
      <c r="K358" s="159" t="s">
        <v>1</v>
      </c>
      <c r="L358" s="160" t="s">
        <v>5</v>
      </c>
      <c r="M358" s="177" t="s">
        <v>1</v>
      </c>
      <c r="N358" s="159" t="s">
        <v>1</v>
      </c>
      <c r="O358" s="159" t="s">
        <v>1</v>
      </c>
      <c r="P358" s="159" t="s">
        <v>1</v>
      </c>
      <c r="Q358" s="159" t="s">
        <v>1</v>
      </c>
      <c r="R358" s="160" t="s">
        <v>5</v>
      </c>
      <c r="S358" s="159" t="s">
        <v>1</v>
      </c>
      <c r="T358" s="160" t="s">
        <v>5</v>
      </c>
      <c r="U358" s="177" t="s">
        <v>1</v>
      </c>
      <c r="V358" s="177" t="s">
        <v>1</v>
      </c>
      <c r="W358" s="177" t="s">
        <v>1</v>
      </c>
      <c r="X358" s="177" t="s">
        <v>1</v>
      </c>
      <c r="Y358" s="177" t="s">
        <v>5</v>
      </c>
      <c r="Z358" s="177" t="s">
        <v>5</v>
      </c>
      <c r="AA358" s="177" t="s">
        <v>5</v>
      </c>
      <c r="AB358" s="177" t="s">
        <v>1</v>
      </c>
      <c r="AC358" s="177" t="s">
        <v>1</v>
      </c>
      <c r="AD358" s="177" t="str">
        <f t="shared" si="185"/>
        <v>No</v>
      </c>
      <c r="AE358" s="177" t="s">
        <v>1</v>
      </c>
      <c r="AF358" s="177" t="s">
        <v>1</v>
      </c>
      <c r="AG358" s="177" t="s">
        <v>1</v>
      </c>
      <c r="AH358" s="177" t="s">
        <v>5</v>
      </c>
      <c r="AI358" s="177" t="s">
        <v>5</v>
      </c>
      <c r="AJ358" s="177" t="s">
        <v>1</v>
      </c>
      <c r="AK358" s="177" t="str">
        <f t="shared" si="200"/>
        <v>Yes</v>
      </c>
      <c r="AL358" s="177" t="s">
        <v>1</v>
      </c>
      <c r="AM358" s="177" t="s">
        <v>1</v>
      </c>
      <c r="AN358" s="177" t="s">
        <v>5</v>
      </c>
      <c r="AO358" s="177" t="str">
        <f t="shared" si="201"/>
        <v>No</v>
      </c>
      <c r="AP358" s="177" t="s">
        <v>1</v>
      </c>
      <c r="AQ358" s="177" t="s">
        <v>5</v>
      </c>
      <c r="AR358" s="177" t="s">
        <v>1</v>
      </c>
      <c r="AS358" s="177" t="s">
        <v>5</v>
      </c>
      <c r="AT358" s="177" t="s">
        <v>1</v>
      </c>
      <c r="AU358" s="177" t="s">
        <v>1</v>
      </c>
      <c r="AV358" s="177" t="s">
        <v>1</v>
      </c>
      <c r="AW358" s="159" t="s">
        <v>5</v>
      </c>
      <c r="AX358" s="160" t="s">
        <v>5</v>
      </c>
      <c r="AY358" s="177" t="s">
        <v>5</v>
      </c>
      <c r="AZ358" s="177" t="str">
        <f t="shared" si="202"/>
        <v>Yes</v>
      </c>
      <c r="BA358" s="177" t="str">
        <f t="shared" si="203"/>
        <v>Yes</v>
      </c>
      <c r="BB358" s="159" t="s">
        <v>5</v>
      </c>
      <c r="BC358" s="177" t="s">
        <v>5</v>
      </c>
      <c r="BD358" s="177" t="s">
        <v>5</v>
      </c>
      <c r="BE358" s="177" t="s">
        <v>1</v>
      </c>
      <c r="BF358" s="177" t="s">
        <v>5</v>
      </c>
    </row>
    <row r="359" spans="1:58" ht="14.5" x14ac:dyDescent="0.35">
      <c r="A359" s="250"/>
      <c r="B359" s="65" t="s">
        <v>89</v>
      </c>
      <c r="D359" s="177" t="s">
        <v>5</v>
      </c>
      <c r="E359" s="177" t="s">
        <v>5</v>
      </c>
      <c r="F359" s="177" t="s">
        <v>1</v>
      </c>
      <c r="G359" s="177" t="s">
        <v>5</v>
      </c>
      <c r="H359" s="159" t="s">
        <v>1</v>
      </c>
      <c r="I359" s="160" t="s">
        <v>5</v>
      </c>
      <c r="J359" s="177" t="s">
        <v>1</v>
      </c>
      <c r="K359" s="159" t="s">
        <v>5</v>
      </c>
      <c r="L359" s="160" t="s">
        <v>5</v>
      </c>
      <c r="M359" s="177" t="s">
        <v>1</v>
      </c>
      <c r="N359" s="159" t="s">
        <v>1</v>
      </c>
      <c r="O359" s="159" t="s">
        <v>1</v>
      </c>
      <c r="P359" s="159" t="s">
        <v>1</v>
      </c>
      <c r="Q359" s="159" t="s">
        <v>1</v>
      </c>
      <c r="R359" s="160" t="s">
        <v>5</v>
      </c>
      <c r="S359" s="159" t="s">
        <v>5</v>
      </c>
      <c r="T359" s="160" t="s">
        <v>5</v>
      </c>
      <c r="U359" s="177" t="s">
        <v>5</v>
      </c>
      <c r="V359" s="177" t="s">
        <v>5</v>
      </c>
      <c r="W359" s="177" t="s">
        <v>1</v>
      </c>
      <c r="X359" s="177" t="s">
        <v>5</v>
      </c>
      <c r="Y359" s="177" t="s">
        <v>5</v>
      </c>
      <c r="Z359" s="177" t="s">
        <v>5</v>
      </c>
      <c r="AA359" s="177" t="s">
        <v>5</v>
      </c>
      <c r="AB359" s="177" t="s">
        <v>1</v>
      </c>
      <c r="AC359" s="177" t="s">
        <v>5</v>
      </c>
      <c r="AD359" s="177" t="str">
        <f t="shared" si="185"/>
        <v>No</v>
      </c>
      <c r="AE359" s="177" t="s">
        <v>5</v>
      </c>
      <c r="AF359" s="177" t="s">
        <v>5</v>
      </c>
      <c r="AG359" s="177" t="s">
        <v>1</v>
      </c>
      <c r="AH359" s="177" t="s">
        <v>5</v>
      </c>
      <c r="AI359" s="177" t="s">
        <v>5</v>
      </c>
      <c r="AJ359" s="177" t="s">
        <v>5</v>
      </c>
      <c r="AK359" s="177" t="str">
        <f t="shared" si="200"/>
        <v>No</v>
      </c>
      <c r="AL359" s="177" t="s">
        <v>5</v>
      </c>
      <c r="AM359" s="177" t="s">
        <v>5</v>
      </c>
      <c r="AN359" s="177" t="s">
        <v>5</v>
      </c>
      <c r="AO359" s="177" t="str">
        <f t="shared" si="201"/>
        <v>No</v>
      </c>
      <c r="AP359" s="177" t="s">
        <v>1</v>
      </c>
      <c r="AQ359" s="177" t="s">
        <v>5</v>
      </c>
      <c r="AR359" s="177" t="s">
        <v>5</v>
      </c>
      <c r="AS359" s="177" t="s">
        <v>5</v>
      </c>
      <c r="AT359" s="177" t="s">
        <v>5</v>
      </c>
      <c r="AU359" s="177" t="s">
        <v>5</v>
      </c>
      <c r="AV359" s="177" t="s">
        <v>5</v>
      </c>
      <c r="AW359" s="159" t="s">
        <v>5</v>
      </c>
      <c r="AX359" s="160" t="s">
        <v>5</v>
      </c>
      <c r="AY359" s="177" t="s">
        <v>5</v>
      </c>
      <c r="AZ359" s="177" t="str">
        <f t="shared" si="202"/>
        <v>No</v>
      </c>
      <c r="BA359" s="177" t="str">
        <f t="shared" si="203"/>
        <v>No</v>
      </c>
      <c r="BB359" s="159" t="s">
        <v>5</v>
      </c>
      <c r="BC359" s="177" t="s">
        <v>5</v>
      </c>
      <c r="BD359" s="177" t="s">
        <v>5</v>
      </c>
      <c r="BE359" s="177" t="s">
        <v>5</v>
      </c>
      <c r="BF359" s="177" t="s">
        <v>5</v>
      </c>
    </row>
    <row r="360" spans="1:58" ht="14.5" x14ac:dyDescent="0.35">
      <c r="A360" s="250"/>
      <c r="B360" s="65" t="s">
        <v>90</v>
      </c>
      <c r="D360" s="177" t="s">
        <v>1</v>
      </c>
      <c r="E360" s="177" t="s">
        <v>1</v>
      </c>
      <c r="F360" s="177" t="s">
        <v>1</v>
      </c>
      <c r="G360" s="177" t="s">
        <v>1</v>
      </c>
      <c r="H360" s="159" t="s">
        <v>1</v>
      </c>
      <c r="I360" s="160" t="s">
        <v>5</v>
      </c>
      <c r="J360" s="177" t="s">
        <v>1</v>
      </c>
      <c r="K360" s="159" t="s">
        <v>1</v>
      </c>
      <c r="L360" s="160" t="s">
        <v>5</v>
      </c>
      <c r="M360" s="177" t="s">
        <v>1</v>
      </c>
      <c r="N360" s="159" t="s">
        <v>1</v>
      </c>
      <c r="O360" s="159" t="s">
        <v>1</v>
      </c>
      <c r="P360" s="159" t="s">
        <v>1</v>
      </c>
      <c r="Q360" s="159" t="s">
        <v>1</v>
      </c>
      <c r="R360" s="160" t="s">
        <v>5</v>
      </c>
      <c r="S360" s="159" t="s">
        <v>1</v>
      </c>
      <c r="T360" s="160" t="s">
        <v>5</v>
      </c>
      <c r="U360" s="177" t="s">
        <v>1</v>
      </c>
      <c r="V360" s="177" t="s">
        <v>1</v>
      </c>
      <c r="W360" s="177" t="s">
        <v>1</v>
      </c>
      <c r="X360" s="177" t="s">
        <v>1</v>
      </c>
      <c r="Y360" s="177" t="s">
        <v>5</v>
      </c>
      <c r="Z360" s="177" t="s">
        <v>5</v>
      </c>
      <c r="AA360" s="177" t="s">
        <v>5</v>
      </c>
      <c r="AB360" s="177" t="s">
        <v>1</v>
      </c>
      <c r="AC360" s="177" t="s">
        <v>1</v>
      </c>
      <c r="AD360" s="177" t="str">
        <f t="shared" si="185"/>
        <v>No</v>
      </c>
      <c r="AE360" s="177" t="s">
        <v>1</v>
      </c>
      <c r="AF360" s="177" t="s">
        <v>1</v>
      </c>
      <c r="AG360" s="177" t="s">
        <v>1</v>
      </c>
      <c r="AH360" s="177" t="s">
        <v>5</v>
      </c>
      <c r="AI360" s="177" t="s">
        <v>5</v>
      </c>
      <c r="AJ360" s="177" t="s">
        <v>1</v>
      </c>
      <c r="AK360" s="177" t="str">
        <f t="shared" si="200"/>
        <v>Yes</v>
      </c>
      <c r="AL360" s="177" t="s">
        <v>1</v>
      </c>
      <c r="AM360" s="177" t="s">
        <v>1</v>
      </c>
      <c r="AN360" s="177" t="s">
        <v>5</v>
      </c>
      <c r="AO360" s="177" t="str">
        <f t="shared" si="201"/>
        <v>No</v>
      </c>
      <c r="AP360" s="177" t="s">
        <v>1</v>
      </c>
      <c r="AQ360" s="177" t="s">
        <v>1</v>
      </c>
      <c r="AR360" s="177" t="s">
        <v>1</v>
      </c>
      <c r="AS360" s="177" t="s">
        <v>5</v>
      </c>
      <c r="AT360" s="177" t="s">
        <v>1</v>
      </c>
      <c r="AU360" s="177" t="s">
        <v>1</v>
      </c>
      <c r="AV360" s="177" t="s">
        <v>1</v>
      </c>
      <c r="AW360" s="159" t="s">
        <v>5</v>
      </c>
      <c r="AX360" s="160" t="s">
        <v>5</v>
      </c>
      <c r="AY360" s="177" t="s">
        <v>5</v>
      </c>
      <c r="AZ360" s="177" t="str">
        <f t="shared" si="202"/>
        <v>Yes</v>
      </c>
      <c r="BA360" s="177" t="str">
        <f t="shared" si="203"/>
        <v>Yes</v>
      </c>
      <c r="BB360" s="159" t="s">
        <v>5</v>
      </c>
      <c r="BC360" s="177" t="s">
        <v>5</v>
      </c>
      <c r="BD360" s="177" t="s">
        <v>1</v>
      </c>
      <c r="BE360" s="177" t="s">
        <v>1</v>
      </c>
      <c r="BF360" s="177" t="s">
        <v>5</v>
      </c>
    </row>
    <row r="361" spans="1:58" ht="15" thickBot="1" x14ac:dyDescent="0.4">
      <c r="A361" s="250"/>
      <c r="B361" s="66" t="s">
        <v>91</v>
      </c>
      <c r="D361" s="177" t="s">
        <v>1</v>
      </c>
      <c r="E361" s="177" t="s">
        <v>1</v>
      </c>
      <c r="F361" s="177" t="s">
        <v>1</v>
      </c>
      <c r="G361" s="177" t="s">
        <v>1</v>
      </c>
      <c r="H361" s="159" t="s">
        <v>1</v>
      </c>
      <c r="I361" s="160" t="s">
        <v>5</v>
      </c>
      <c r="J361" s="177" t="s">
        <v>1</v>
      </c>
      <c r="K361" s="159" t="s">
        <v>1</v>
      </c>
      <c r="L361" s="160" t="s">
        <v>5</v>
      </c>
      <c r="M361" s="177" t="s">
        <v>1</v>
      </c>
      <c r="N361" s="159" t="s">
        <v>1</v>
      </c>
      <c r="O361" s="159" t="s">
        <v>1</v>
      </c>
      <c r="P361" s="159" t="s">
        <v>1</v>
      </c>
      <c r="Q361" s="159" t="s">
        <v>1</v>
      </c>
      <c r="R361" s="160" t="s">
        <v>5</v>
      </c>
      <c r="S361" s="159" t="s">
        <v>1</v>
      </c>
      <c r="T361" s="160" t="s">
        <v>5</v>
      </c>
      <c r="U361" s="177" t="s">
        <v>1</v>
      </c>
      <c r="V361" s="177" t="s">
        <v>1</v>
      </c>
      <c r="W361" s="177" t="s">
        <v>1</v>
      </c>
      <c r="X361" s="177" t="s">
        <v>1</v>
      </c>
      <c r="Y361" s="177" t="s">
        <v>1</v>
      </c>
      <c r="Z361" s="177" t="s">
        <v>5</v>
      </c>
      <c r="AA361" s="177" t="s">
        <v>5</v>
      </c>
      <c r="AB361" s="177" t="s">
        <v>1</v>
      </c>
      <c r="AC361" s="177" t="s">
        <v>1</v>
      </c>
      <c r="AD361" s="177" t="str">
        <f t="shared" ref="AD361:AD389" si="204">AH361</f>
        <v>Yes</v>
      </c>
      <c r="AE361" s="177" t="s">
        <v>1</v>
      </c>
      <c r="AF361" s="177" t="s">
        <v>1</v>
      </c>
      <c r="AG361" s="177" t="s">
        <v>1</v>
      </c>
      <c r="AH361" s="177" t="s">
        <v>1</v>
      </c>
      <c r="AI361" s="177" t="s">
        <v>1</v>
      </c>
      <c r="AJ361" s="177" t="s">
        <v>1</v>
      </c>
      <c r="AK361" s="177" t="str">
        <f t="shared" si="200"/>
        <v>Yes</v>
      </c>
      <c r="AL361" s="177" t="s">
        <v>1</v>
      </c>
      <c r="AM361" s="177" t="s">
        <v>1</v>
      </c>
      <c r="AN361" s="177" t="s">
        <v>5</v>
      </c>
      <c r="AO361" s="177" t="str">
        <f t="shared" si="201"/>
        <v>Yes</v>
      </c>
      <c r="AP361" s="177" t="s">
        <v>1</v>
      </c>
      <c r="AQ361" s="177" t="s">
        <v>1</v>
      </c>
      <c r="AR361" s="177" t="s">
        <v>1</v>
      </c>
      <c r="AS361" s="177" t="s">
        <v>1</v>
      </c>
      <c r="AT361" s="177" t="s">
        <v>1</v>
      </c>
      <c r="AU361" s="177" t="s">
        <v>1</v>
      </c>
      <c r="AV361" s="177" t="s">
        <v>1</v>
      </c>
      <c r="AW361" s="159" t="s">
        <v>5</v>
      </c>
      <c r="AX361" s="160" t="s">
        <v>5</v>
      </c>
      <c r="AY361" s="177" t="s">
        <v>5</v>
      </c>
      <c r="AZ361" s="177" t="str">
        <f t="shared" si="202"/>
        <v>Yes</v>
      </c>
      <c r="BA361" s="177" t="str">
        <f t="shared" si="203"/>
        <v>Yes</v>
      </c>
      <c r="BB361" s="159" t="s">
        <v>5</v>
      </c>
      <c r="BC361" s="177" t="s">
        <v>5</v>
      </c>
      <c r="BD361" s="177" t="s">
        <v>1</v>
      </c>
      <c r="BE361" s="177" t="s">
        <v>1</v>
      </c>
      <c r="BF361" s="177" t="s">
        <v>5</v>
      </c>
    </row>
    <row r="362" spans="1:58" ht="15.5" thickTop="1" thickBot="1" x14ac:dyDescent="0.4">
      <c r="A362" s="250"/>
      <c r="B362" s="62" t="s">
        <v>92</v>
      </c>
      <c r="D362" s="177" t="s">
        <v>1</v>
      </c>
      <c r="E362" s="177" t="s">
        <v>1</v>
      </c>
      <c r="F362" s="177" t="s">
        <v>1</v>
      </c>
      <c r="G362" s="177" t="s">
        <v>1</v>
      </c>
      <c r="H362" s="159" t="s">
        <v>1</v>
      </c>
      <c r="I362" s="160" t="s">
        <v>5</v>
      </c>
      <c r="J362" s="177" t="s">
        <v>1</v>
      </c>
      <c r="K362" s="159" t="s">
        <v>1</v>
      </c>
      <c r="L362" s="160" t="s">
        <v>5</v>
      </c>
      <c r="M362" s="177" t="s">
        <v>1</v>
      </c>
      <c r="N362" s="159" t="s">
        <v>1</v>
      </c>
      <c r="O362" s="159" t="s">
        <v>1</v>
      </c>
      <c r="P362" s="159" t="s">
        <v>1</v>
      </c>
      <c r="Q362" s="159" t="s">
        <v>1</v>
      </c>
      <c r="R362" s="160" t="s">
        <v>5</v>
      </c>
      <c r="S362" s="159" t="s">
        <v>1</v>
      </c>
      <c r="T362" s="160" t="s">
        <v>5</v>
      </c>
      <c r="U362" s="177" t="s">
        <v>1</v>
      </c>
      <c r="V362" s="177" t="s">
        <v>1</v>
      </c>
      <c r="W362" s="177" t="s">
        <v>1</v>
      </c>
      <c r="X362" s="177" t="s">
        <v>1</v>
      </c>
      <c r="Y362" s="177" t="s">
        <v>1</v>
      </c>
      <c r="Z362" s="177" t="s">
        <v>5</v>
      </c>
      <c r="AA362" s="177" t="s">
        <v>5</v>
      </c>
      <c r="AB362" s="177" t="s">
        <v>1</v>
      </c>
      <c r="AC362" s="177" t="s">
        <v>1</v>
      </c>
      <c r="AD362" s="177" t="str">
        <f t="shared" si="204"/>
        <v>Yes</v>
      </c>
      <c r="AE362" s="177" t="s">
        <v>1</v>
      </c>
      <c r="AF362" s="177" t="s">
        <v>1</v>
      </c>
      <c r="AG362" s="177" t="s">
        <v>1</v>
      </c>
      <c r="AH362" s="177" t="s">
        <v>1</v>
      </c>
      <c r="AI362" s="177" t="s">
        <v>1</v>
      </c>
      <c r="AJ362" s="177" t="s">
        <v>1</v>
      </c>
      <c r="AK362" s="177" t="str">
        <f t="shared" si="200"/>
        <v>Yes</v>
      </c>
      <c r="AL362" s="177" t="s">
        <v>1</v>
      </c>
      <c r="AM362" s="177" t="s">
        <v>1</v>
      </c>
      <c r="AN362" s="177" t="s">
        <v>1</v>
      </c>
      <c r="AO362" s="177" t="str">
        <f t="shared" si="201"/>
        <v>Yes</v>
      </c>
      <c r="AP362" s="177" t="s">
        <v>1</v>
      </c>
      <c r="AQ362" s="177" t="s">
        <v>1</v>
      </c>
      <c r="AR362" s="177" t="s">
        <v>1</v>
      </c>
      <c r="AS362" s="177" t="s">
        <v>1</v>
      </c>
      <c r="AT362" s="177" t="s">
        <v>1</v>
      </c>
      <c r="AU362" s="177" t="s">
        <v>1</v>
      </c>
      <c r="AV362" s="177" t="s">
        <v>1</v>
      </c>
      <c r="AW362" s="159" t="s">
        <v>5</v>
      </c>
      <c r="AX362" s="160" t="s">
        <v>5</v>
      </c>
      <c r="AY362" s="177" t="s">
        <v>5</v>
      </c>
      <c r="AZ362" s="177" t="str">
        <f t="shared" si="202"/>
        <v>Yes</v>
      </c>
      <c r="BA362" s="177" t="str">
        <f t="shared" si="203"/>
        <v>Yes</v>
      </c>
      <c r="BB362" s="159" t="s">
        <v>5</v>
      </c>
      <c r="BC362" s="177" t="s">
        <v>5</v>
      </c>
      <c r="BD362" s="177" t="s">
        <v>1</v>
      </c>
      <c r="BE362" s="177" t="s">
        <v>1</v>
      </c>
      <c r="BF362" s="177" t="s">
        <v>5</v>
      </c>
    </row>
    <row r="363" spans="1:58" ht="15.5" thickTop="1" thickBot="1" x14ac:dyDescent="0.4">
      <c r="A363" s="250"/>
      <c r="B363" s="113" t="s">
        <v>237</v>
      </c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</row>
    <row r="364" spans="1:58" ht="15" thickTop="1" x14ac:dyDescent="0.35">
      <c r="A364" s="250"/>
      <c r="B364" s="114" t="s">
        <v>93</v>
      </c>
      <c r="D364" s="177" t="s">
        <v>1</v>
      </c>
      <c r="E364" s="177" t="s">
        <v>1</v>
      </c>
      <c r="F364" s="177" t="s">
        <v>1</v>
      </c>
      <c r="G364" s="177" t="s">
        <v>1</v>
      </c>
      <c r="H364" s="159" t="s">
        <v>1</v>
      </c>
      <c r="I364" s="160" t="s">
        <v>5</v>
      </c>
      <c r="J364" s="177" t="s">
        <v>1</v>
      </c>
      <c r="K364" s="159" t="s">
        <v>1</v>
      </c>
      <c r="L364" s="160" t="s">
        <v>5</v>
      </c>
      <c r="M364" s="177" t="s">
        <v>1</v>
      </c>
      <c r="N364" s="159" t="s">
        <v>1</v>
      </c>
      <c r="O364" s="159" t="s">
        <v>1</v>
      </c>
      <c r="P364" s="159" t="s">
        <v>1</v>
      </c>
      <c r="Q364" s="159" t="s">
        <v>1</v>
      </c>
      <c r="R364" s="160" t="s">
        <v>5</v>
      </c>
      <c r="S364" s="159" t="s">
        <v>1</v>
      </c>
      <c r="T364" s="160" t="s">
        <v>5</v>
      </c>
      <c r="U364" s="177" t="s">
        <v>1</v>
      </c>
      <c r="V364" s="177" t="s">
        <v>1</v>
      </c>
      <c r="W364" s="177" t="s">
        <v>1</v>
      </c>
      <c r="X364" s="177" t="s">
        <v>1</v>
      </c>
      <c r="Y364" s="177" t="s">
        <v>1</v>
      </c>
      <c r="Z364" s="177" t="s">
        <v>5</v>
      </c>
      <c r="AA364" s="177" t="s">
        <v>5</v>
      </c>
      <c r="AB364" s="177" t="s">
        <v>1</v>
      </c>
      <c r="AC364" s="177" t="s">
        <v>1</v>
      </c>
      <c r="AD364" s="177" t="str">
        <f t="shared" si="204"/>
        <v>Yes</v>
      </c>
      <c r="AE364" s="177" t="s">
        <v>1</v>
      </c>
      <c r="AF364" s="177" t="s">
        <v>1</v>
      </c>
      <c r="AG364" s="177" t="s">
        <v>1</v>
      </c>
      <c r="AH364" s="177" t="s">
        <v>1</v>
      </c>
      <c r="AI364" s="177" t="s">
        <v>1</v>
      </c>
      <c r="AJ364" s="177" t="s">
        <v>1</v>
      </c>
      <c r="AK364" s="177" t="str">
        <f>AJ364</f>
        <v>Yes</v>
      </c>
      <c r="AL364" s="177" t="s">
        <v>1</v>
      </c>
      <c r="AM364" s="177" t="s">
        <v>1</v>
      </c>
      <c r="AN364" s="177" t="s">
        <v>5</v>
      </c>
      <c r="AO364" s="177" t="str">
        <f>AH364</f>
        <v>Yes</v>
      </c>
      <c r="AP364" s="177" t="s">
        <v>1</v>
      </c>
      <c r="AQ364" s="177" t="s">
        <v>5</v>
      </c>
      <c r="AR364" s="177" t="s">
        <v>1</v>
      </c>
      <c r="AS364" s="177" t="s">
        <v>1</v>
      </c>
      <c r="AT364" s="177" t="s">
        <v>1</v>
      </c>
      <c r="AU364" s="177" t="s">
        <v>1</v>
      </c>
      <c r="AV364" s="177" t="s">
        <v>1</v>
      </c>
      <c r="AW364" s="159" t="s">
        <v>5</v>
      </c>
      <c r="AX364" s="160" t="s">
        <v>5</v>
      </c>
      <c r="AY364" s="177" t="s">
        <v>5</v>
      </c>
      <c r="AZ364" s="177" t="str">
        <f>AV364</f>
        <v>Yes</v>
      </c>
      <c r="BA364" s="177" t="str">
        <f>AV364</f>
        <v>Yes</v>
      </c>
      <c r="BB364" s="159" t="s">
        <v>5</v>
      </c>
      <c r="BC364" s="177" t="s">
        <v>5</v>
      </c>
      <c r="BD364" s="177" t="s">
        <v>1</v>
      </c>
      <c r="BE364" s="177" t="s">
        <v>1</v>
      </c>
      <c r="BF364" s="177" t="s">
        <v>5</v>
      </c>
    </row>
    <row r="365" spans="1:58" ht="14.5" x14ac:dyDescent="0.35">
      <c r="A365" s="250"/>
      <c r="B365" s="65" t="s">
        <v>94</v>
      </c>
      <c r="D365" s="177" t="s">
        <v>1</v>
      </c>
      <c r="E365" s="177" t="s">
        <v>5</v>
      </c>
      <c r="F365" s="177" t="s">
        <v>1</v>
      </c>
      <c r="G365" s="177" t="s">
        <v>1</v>
      </c>
      <c r="H365" s="159" t="s">
        <v>1</v>
      </c>
      <c r="I365" s="160" t="s">
        <v>5</v>
      </c>
      <c r="J365" s="177" t="s">
        <v>1</v>
      </c>
      <c r="K365" s="159" t="s">
        <v>5</v>
      </c>
      <c r="L365" s="160" t="s">
        <v>5</v>
      </c>
      <c r="M365" s="177" t="s">
        <v>1</v>
      </c>
      <c r="N365" s="159" t="s">
        <v>1</v>
      </c>
      <c r="O365" s="159" t="s">
        <v>1</v>
      </c>
      <c r="P365" s="159" t="s">
        <v>1</v>
      </c>
      <c r="Q365" s="159" t="s">
        <v>1</v>
      </c>
      <c r="R365" s="160" t="s">
        <v>5</v>
      </c>
      <c r="S365" s="159" t="s">
        <v>5</v>
      </c>
      <c r="T365" s="160" t="s">
        <v>5</v>
      </c>
      <c r="U365" s="177" t="s">
        <v>5</v>
      </c>
      <c r="V365" s="177" t="s">
        <v>1</v>
      </c>
      <c r="W365" s="177" t="s">
        <v>1</v>
      </c>
      <c r="X365" s="177" t="s">
        <v>1</v>
      </c>
      <c r="Y365" s="177" t="s">
        <v>5</v>
      </c>
      <c r="Z365" s="177" t="s">
        <v>5</v>
      </c>
      <c r="AA365" s="177" t="s">
        <v>5</v>
      </c>
      <c r="AB365" s="177" t="s">
        <v>1</v>
      </c>
      <c r="AC365" s="177" t="s">
        <v>5</v>
      </c>
      <c r="AD365" s="177" t="str">
        <f t="shared" si="204"/>
        <v>No</v>
      </c>
      <c r="AE365" s="177" t="s">
        <v>1</v>
      </c>
      <c r="AF365" s="177" t="s">
        <v>5</v>
      </c>
      <c r="AG365" s="177" t="s">
        <v>5</v>
      </c>
      <c r="AH365" s="177" t="s">
        <v>5</v>
      </c>
      <c r="AI365" s="177" t="s">
        <v>5</v>
      </c>
      <c r="AJ365" s="177" t="s">
        <v>5</v>
      </c>
      <c r="AK365" s="177" t="str">
        <f>AJ365</f>
        <v>No</v>
      </c>
      <c r="AL365" s="177" t="s">
        <v>5</v>
      </c>
      <c r="AM365" s="177" t="s">
        <v>5</v>
      </c>
      <c r="AN365" s="177" t="s">
        <v>5</v>
      </c>
      <c r="AO365" s="177" t="str">
        <f>AH365</f>
        <v>No</v>
      </c>
      <c r="AP365" s="177" t="s">
        <v>1</v>
      </c>
      <c r="AQ365" s="177" t="s">
        <v>5</v>
      </c>
      <c r="AR365" s="177" t="s">
        <v>1</v>
      </c>
      <c r="AS365" s="177" t="s">
        <v>5</v>
      </c>
      <c r="AT365" s="177" t="s">
        <v>5</v>
      </c>
      <c r="AU365" s="177" t="s">
        <v>5</v>
      </c>
      <c r="AV365" s="177" t="s">
        <v>1</v>
      </c>
      <c r="AW365" s="159" t="s">
        <v>5</v>
      </c>
      <c r="AX365" s="160" t="s">
        <v>5</v>
      </c>
      <c r="AY365" s="177" t="s">
        <v>5</v>
      </c>
      <c r="AZ365" s="177" t="str">
        <f>AV365</f>
        <v>Yes</v>
      </c>
      <c r="BA365" s="177" t="str">
        <f>AV365</f>
        <v>Yes</v>
      </c>
      <c r="BB365" s="159" t="s">
        <v>5</v>
      </c>
      <c r="BC365" s="177" t="s">
        <v>5</v>
      </c>
      <c r="BD365" s="177" t="s">
        <v>1</v>
      </c>
      <c r="BE365" s="177" t="s">
        <v>1</v>
      </c>
      <c r="BF365" s="177" t="s">
        <v>5</v>
      </c>
    </row>
    <row r="366" spans="1:58" ht="14.5" x14ac:dyDescent="0.35">
      <c r="A366" s="250"/>
      <c r="B366" s="65" t="s">
        <v>95</v>
      </c>
      <c r="D366" s="177" t="s">
        <v>1</v>
      </c>
      <c r="E366" s="177" t="s">
        <v>1</v>
      </c>
      <c r="F366" s="177" t="s">
        <v>1</v>
      </c>
      <c r="G366" s="177" t="s">
        <v>1</v>
      </c>
      <c r="H366" s="159" t="s">
        <v>1</v>
      </c>
      <c r="I366" s="160" t="s">
        <v>5</v>
      </c>
      <c r="J366" s="177" t="s">
        <v>1</v>
      </c>
      <c r="K366" s="159" t="s">
        <v>1</v>
      </c>
      <c r="L366" s="160" t="s">
        <v>5</v>
      </c>
      <c r="M366" s="177" t="s">
        <v>1</v>
      </c>
      <c r="N366" s="159" t="s">
        <v>1</v>
      </c>
      <c r="O366" s="159" t="s">
        <v>1</v>
      </c>
      <c r="P366" s="159" t="s">
        <v>1</v>
      </c>
      <c r="Q366" s="159" t="s">
        <v>1</v>
      </c>
      <c r="R366" s="160" t="s">
        <v>5</v>
      </c>
      <c r="S366" s="159" t="s">
        <v>1</v>
      </c>
      <c r="T366" s="160" t="s">
        <v>5</v>
      </c>
      <c r="U366" s="177" t="s">
        <v>1</v>
      </c>
      <c r="V366" s="177" t="s">
        <v>1</v>
      </c>
      <c r="W366" s="177" t="s">
        <v>1</v>
      </c>
      <c r="X366" s="177" t="s">
        <v>1</v>
      </c>
      <c r="Y366" s="177" t="s">
        <v>5</v>
      </c>
      <c r="Z366" s="177" t="s">
        <v>5</v>
      </c>
      <c r="AA366" s="177" t="s">
        <v>5</v>
      </c>
      <c r="AB366" s="177" t="s">
        <v>1</v>
      </c>
      <c r="AC366" s="177" t="s">
        <v>1</v>
      </c>
      <c r="AD366" s="177" t="str">
        <f t="shared" si="204"/>
        <v>No</v>
      </c>
      <c r="AE366" s="177" t="s">
        <v>1</v>
      </c>
      <c r="AF366" s="177" t="s">
        <v>1</v>
      </c>
      <c r="AG366" s="177" t="s">
        <v>1</v>
      </c>
      <c r="AH366" s="177" t="s">
        <v>5</v>
      </c>
      <c r="AI366" s="177" t="s">
        <v>5</v>
      </c>
      <c r="AJ366" s="177" t="s">
        <v>1</v>
      </c>
      <c r="AK366" s="177" t="str">
        <f>AJ366</f>
        <v>Yes</v>
      </c>
      <c r="AL366" s="177" t="s">
        <v>5</v>
      </c>
      <c r="AM366" s="177" t="s">
        <v>1</v>
      </c>
      <c r="AN366" s="177" t="s">
        <v>5</v>
      </c>
      <c r="AO366" s="177" t="str">
        <f>AH366</f>
        <v>No</v>
      </c>
      <c r="AP366" s="177" t="s">
        <v>1</v>
      </c>
      <c r="AQ366" s="177" t="s">
        <v>5</v>
      </c>
      <c r="AR366" s="177" t="s">
        <v>1</v>
      </c>
      <c r="AS366" s="177" t="s">
        <v>1</v>
      </c>
      <c r="AT366" s="177" t="s">
        <v>1</v>
      </c>
      <c r="AU366" s="177" t="s">
        <v>5</v>
      </c>
      <c r="AV366" s="177" t="s">
        <v>1</v>
      </c>
      <c r="AW366" s="159" t="s">
        <v>5</v>
      </c>
      <c r="AX366" s="160" t="s">
        <v>5</v>
      </c>
      <c r="AY366" s="177" t="s">
        <v>5</v>
      </c>
      <c r="AZ366" s="177" t="str">
        <f>AV366</f>
        <v>Yes</v>
      </c>
      <c r="BA366" s="177" t="str">
        <f>AV366</f>
        <v>Yes</v>
      </c>
      <c r="BB366" s="159" t="s">
        <v>5</v>
      </c>
      <c r="BC366" s="177" t="s">
        <v>5</v>
      </c>
      <c r="BD366" s="177" t="s">
        <v>1</v>
      </c>
      <c r="BE366" s="177" t="s">
        <v>1</v>
      </c>
      <c r="BF366" s="177" t="s">
        <v>5</v>
      </c>
    </row>
    <row r="367" spans="1:58" ht="14.5" x14ac:dyDescent="0.35">
      <c r="A367" s="250"/>
      <c r="B367" s="65" t="s">
        <v>96</v>
      </c>
      <c r="D367" s="177" t="s">
        <v>1</v>
      </c>
      <c r="E367" s="177" t="s">
        <v>1</v>
      </c>
      <c r="F367" s="177" t="s">
        <v>1</v>
      </c>
      <c r="G367" s="177" t="s">
        <v>1</v>
      </c>
      <c r="H367" s="159" t="s">
        <v>1</v>
      </c>
      <c r="I367" s="160" t="s">
        <v>5</v>
      </c>
      <c r="J367" s="177" t="s">
        <v>1</v>
      </c>
      <c r="K367" s="159" t="s">
        <v>1</v>
      </c>
      <c r="L367" s="160" t="s">
        <v>5</v>
      </c>
      <c r="M367" s="177" t="s">
        <v>1</v>
      </c>
      <c r="N367" s="159" t="s">
        <v>1</v>
      </c>
      <c r="O367" s="159" t="s">
        <v>1</v>
      </c>
      <c r="P367" s="159" t="s">
        <v>1</v>
      </c>
      <c r="Q367" s="159" t="s">
        <v>1</v>
      </c>
      <c r="R367" s="160" t="s">
        <v>5</v>
      </c>
      <c r="S367" s="159" t="s">
        <v>1</v>
      </c>
      <c r="T367" s="160" t="s">
        <v>5</v>
      </c>
      <c r="U367" s="177" t="s">
        <v>1</v>
      </c>
      <c r="V367" s="177" t="s">
        <v>1</v>
      </c>
      <c r="W367" s="177" t="s">
        <v>1</v>
      </c>
      <c r="X367" s="177" t="s">
        <v>1</v>
      </c>
      <c r="Y367" s="177" t="s">
        <v>1</v>
      </c>
      <c r="Z367" s="177" t="s">
        <v>5</v>
      </c>
      <c r="AA367" s="177" t="s">
        <v>5</v>
      </c>
      <c r="AB367" s="177" t="s">
        <v>1</v>
      </c>
      <c r="AC367" s="177" t="s">
        <v>5</v>
      </c>
      <c r="AD367" s="177" t="str">
        <f t="shared" si="204"/>
        <v>Yes</v>
      </c>
      <c r="AE367" s="177" t="s">
        <v>1</v>
      </c>
      <c r="AF367" s="177" t="s">
        <v>1</v>
      </c>
      <c r="AG367" s="177" t="s">
        <v>1</v>
      </c>
      <c r="AH367" s="177" t="s">
        <v>1</v>
      </c>
      <c r="AI367" s="177" t="s">
        <v>1</v>
      </c>
      <c r="AJ367" s="177" t="s">
        <v>5</v>
      </c>
      <c r="AK367" s="177" t="str">
        <f>AJ367</f>
        <v>No</v>
      </c>
      <c r="AL367" s="177" t="s">
        <v>1</v>
      </c>
      <c r="AM367" s="177" t="s">
        <v>1</v>
      </c>
      <c r="AN367" s="177" t="s">
        <v>5</v>
      </c>
      <c r="AO367" s="177" t="str">
        <f>AH367</f>
        <v>Yes</v>
      </c>
      <c r="AP367" s="177" t="s">
        <v>1</v>
      </c>
      <c r="AQ367" s="177" t="s">
        <v>5</v>
      </c>
      <c r="AR367" s="177" t="s">
        <v>1</v>
      </c>
      <c r="AS367" s="177" t="s">
        <v>1</v>
      </c>
      <c r="AT367" s="177" t="s">
        <v>1</v>
      </c>
      <c r="AU367" s="177" t="s">
        <v>5</v>
      </c>
      <c r="AV367" s="177" t="s">
        <v>1</v>
      </c>
      <c r="AW367" s="159" t="s">
        <v>5</v>
      </c>
      <c r="AX367" s="160" t="s">
        <v>5</v>
      </c>
      <c r="AY367" s="177" t="s">
        <v>5</v>
      </c>
      <c r="AZ367" s="177" t="str">
        <f>AV367</f>
        <v>Yes</v>
      </c>
      <c r="BA367" s="177" t="str">
        <f>AV367</f>
        <v>Yes</v>
      </c>
      <c r="BB367" s="159" t="s">
        <v>5</v>
      </c>
      <c r="BC367" s="177" t="s">
        <v>5</v>
      </c>
      <c r="BD367" s="177" t="s">
        <v>1</v>
      </c>
      <c r="BE367" s="177" t="s">
        <v>1</v>
      </c>
      <c r="BF367" s="177" t="s">
        <v>5</v>
      </c>
    </row>
    <row r="368" spans="1:58" ht="15" thickBot="1" x14ac:dyDescent="0.4">
      <c r="A368" s="250"/>
      <c r="B368" s="66" t="s">
        <v>97</v>
      </c>
      <c r="D368" s="177" t="s">
        <v>1</v>
      </c>
      <c r="E368" s="177" t="s">
        <v>1</v>
      </c>
      <c r="F368" s="177" t="s">
        <v>1</v>
      </c>
      <c r="G368" s="177" t="s">
        <v>1</v>
      </c>
      <c r="H368" s="159" t="s">
        <v>1</v>
      </c>
      <c r="I368" s="160" t="s">
        <v>5</v>
      </c>
      <c r="J368" s="177" t="s">
        <v>1</v>
      </c>
      <c r="K368" s="159" t="s">
        <v>1</v>
      </c>
      <c r="L368" s="160" t="s">
        <v>5</v>
      </c>
      <c r="M368" s="177" t="s">
        <v>1</v>
      </c>
      <c r="N368" s="159" t="s">
        <v>1</v>
      </c>
      <c r="O368" s="159" t="s">
        <v>1</v>
      </c>
      <c r="P368" s="159" t="s">
        <v>1</v>
      </c>
      <c r="Q368" s="159" t="s">
        <v>1</v>
      </c>
      <c r="R368" s="160" t="s">
        <v>5</v>
      </c>
      <c r="S368" s="159" t="s">
        <v>1</v>
      </c>
      <c r="T368" s="160" t="s">
        <v>5</v>
      </c>
      <c r="U368" s="177" t="s">
        <v>1</v>
      </c>
      <c r="V368" s="177" t="s">
        <v>1</v>
      </c>
      <c r="W368" s="177" t="s">
        <v>1</v>
      </c>
      <c r="X368" s="177" t="s">
        <v>1</v>
      </c>
      <c r="Y368" s="177" t="s">
        <v>1</v>
      </c>
      <c r="Z368" s="177" t="s">
        <v>5</v>
      </c>
      <c r="AA368" s="177" t="s">
        <v>5</v>
      </c>
      <c r="AB368" s="177" t="s">
        <v>1</v>
      </c>
      <c r="AC368" s="177" t="s">
        <v>1</v>
      </c>
      <c r="AD368" s="177" t="str">
        <f t="shared" si="204"/>
        <v>Yes</v>
      </c>
      <c r="AE368" s="177" t="s">
        <v>1</v>
      </c>
      <c r="AF368" s="177" t="s">
        <v>1</v>
      </c>
      <c r="AG368" s="177" t="s">
        <v>1</v>
      </c>
      <c r="AH368" s="177" t="s">
        <v>1</v>
      </c>
      <c r="AI368" s="177" t="s">
        <v>1</v>
      </c>
      <c r="AJ368" s="177" t="s">
        <v>1</v>
      </c>
      <c r="AK368" s="177" t="str">
        <f>AJ368</f>
        <v>Yes</v>
      </c>
      <c r="AL368" s="177" t="s">
        <v>1</v>
      </c>
      <c r="AM368" s="177" t="s">
        <v>1</v>
      </c>
      <c r="AN368" s="177" t="s">
        <v>1</v>
      </c>
      <c r="AO368" s="177" t="str">
        <f>AH368</f>
        <v>Yes</v>
      </c>
      <c r="AP368" s="177" t="s">
        <v>1</v>
      </c>
      <c r="AQ368" s="177" t="s">
        <v>1</v>
      </c>
      <c r="AR368" s="177" t="s">
        <v>1</v>
      </c>
      <c r="AS368" s="177" t="s">
        <v>1</v>
      </c>
      <c r="AT368" s="177" t="s">
        <v>1</v>
      </c>
      <c r="AU368" s="177" t="s">
        <v>1</v>
      </c>
      <c r="AV368" s="177" t="s">
        <v>1</v>
      </c>
      <c r="AW368" s="159" t="s">
        <v>5</v>
      </c>
      <c r="AX368" s="160" t="s">
        <v>5</v>
      </c>
      <c r="AY368" s="177" t="s">
        <v>5</v>
      </c>
      <c r="AZ368" s="177" t="str">
        <f>AV368</f>
        <v>Yes</v>
      </c>
      <c r="BA368" s="177" t="str">
        <f>AV368</f>
        <v>Yes</v>
      </c>
      <c r="BB368" s="159" t="s">
        <v>5</v>
      </c>
      <c r="BC368" s="177" t="s">
        <v>5</v>
      </c>
      <c r="BD368" s="177" t="s">
        <v>1</v>
      </c>
      <c r="BE368" s="177" t="s">
        <v>1</v>
      </c>
      <c r="BF368" s="177" t="s">
        <v>5</v>
      </c>
    </row>
    <row r="369" spans="1:58" ht="15" thickTop="1" x14ac:dyDescent="0.35">
      <c r="A369" s="250"/>
      <c r="B369" s="12" t="s">
        <v>237</v>
      </c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</row>
    <row r="370" spans="1:58" ht="15" customHeight="1" thickBot="1" x14ac:dyDescent="0.4">
      <c r="A370" s="250" t="s">
        <v>29</v>
      </c>
      <c r="B370" s="69" t="s">
        <v>98</v>
      </c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</row>
    <row r="371" spans="1:58" ht="15.5" thickTop="1" thickBot="1" x14ac:dyDescent="0.4">
      <c r="A371" s="250"/>
      <c r="B371" s="49" t="s">
        <v>99</v>
      </c>
      <c r="D371" s="177" t="s">
        <v>5</v>
      </c>
      <c r="E371" s="177" t="s">
        <v>5</v>
      </c>
      <c r="F371" s="177" t="s">
        <v>5</v>
      </c>
      <c r="G371" s="177" t="s">
        <v>5</v>
      </c>
      <c r="H371" s="159" t="s">
        <v>1</v>
      </c>
      <c r="I371" s="160" t="s">
        <v>5</v>
      </c>
      <c r="J371" s="159" t="s">
        <v>1</v>
      </c>
      <c r="K371" s="159" t="s">
        <v>1</v>
      </c>
      <c r="L371" s="160" t="s">
        <v>5</v>
      </c>
      <c r="M371" s="160" t="s">
        <v>5</v>
      </c>
      <c r="N371" s="159" t="s">
        <v>5</v>
      </c>
      <c r="O371" s="159" t="s">
        <v>5</v>
      </c>
      <c r="P371" s="159" t="s">
        <v>5</v>
      </c>
      <c r="Q371" s="159" t="s">
        <v>1</v>
      </c>
      <c r="R371" s="160" t="s">
        <v>5</v>
      </c>
      <c r="S371" s="159" t="s">
        <v>1</v>
      </c>
      <c r="T371" s="160" t="s">
        <v>5</v>
      </c>
      <c r="U371" s="177" t="s">
        <v>1</v>
      </c>
      <c r="V371" s="177" t="s">
        <v>5</v>
      </c>
      <c r="W371" s="177" t="s">
        <v>5</v>
      </c>
      <c r="X371" s="177" t="s">
        <v>5</v>
      </c>
      <c r="Y371" s="177" t="s">
        <v>5</v>
      </c>
      <c r="Z371" s="177" t="s">
        <v>5</v>
      </c>
      <c r="AA371" s="177" t="s">
        <v>5</v>
      </c>
      <c r="AB371" s="177" t="s">
        <v>5</v>
      </c>
      <c r="AC371" s="177" t="s">
        <v>5</v>
      </c>
      <c r="AD371" s="177" t="str">
        <f t="shared" si="204"/>
        <v>No</v>
      </c>
      <c r="AE371" s="177" t="s">
        <v>5</v>
      </c>
      <c r="AF371" s="177" t="s">
        <v>5</v>
      </c>
      <c r="AG371" s="177" t="s">
        <v>5</v>
      </c>
      <c r="AH371" s="177" t="s">
        <v>5</v>
      </c>
      <c r="AI371" s="177" t="s">
        <v>5</v>
      </c>
      <c r="AJ371" s="177" t="s">
        <v>5</v>
      </c>
      <c r="AK371" s="177" t="str">
        <f>AJ371</f>
        <v>No</v>
      </c>
      <c r="AL371" s="177" t="s">
        <v>5</v>
      </c>
      <c r="AM371" s="177" t="s">
        <v>5</v>
      </c>
      <c r="AN371" s="177" t="s">
        <v>5</v>
      </c>
      <c r="AO371" s="177" t="str">
        <f>AH371</f>
        <v>No</v>
      </c>
      <c r="AP371" s="177" t="s">
        <v>5</v>
      </c>
      <c r="AQ371" s="177" t="s">
        <v>5</v>
      </c>
      <c r="AR371" s="177" t="s">
        <v>5</v>
      </c>
      <c r="AS371" s="177" t="s">
        <v>5</v>
      </c>
      <c r="AT371" s="177" t="s">
        <v>5</v>
      </c>
      <c r="AU371" s="177" t="s">
        <v>5</v>
      </c>
      <c r="AV371" s="177" t="s">
        <v>5</v>
      </c>
      <c r="AW371" s="159" t="s">
        <v>5</v>
      </c>
      <c r="AX371" s="160" t="s">
        <v>5</v>
      </c>
      <c r="AY371" s="177" t="s">
        <v>5</v>
      </c>
      <c r="AZ371" s="177" t="str">
        <f>AV371</f>
        <v>No</v>
      </c>
      <c r="BA371" s="177" t="str">
        <f>AV371</f>
        <v>No</v>
      </c>
      <c r="BB371" s="159" t="s">
        <v>5</v>
      </c>
      <c r="BC371" s="177" t="s">
        <v>5</v>
      </c>
      <c r="BD371" s="177" t="s">
        <v>5</v>
      </c>
      <c r="BE371" s="177" t="s">
        <v>5</v>
      </c>
      <c r="BF371" s="177" t="s">
        <v>5</v>
      </c>
    </row>
    <row r="372" spans="1:58" ht="15.5" thickTop="1" thickBot="1" x14ac:dyDescent="0.4">
      <c r="A372" s="250"/>
      <c r="B372" s="49" t="s">
        <v>100</v>
      </c>
      <c r="D372" s="177" t="s">
        <v>1</v>
      </c>
      <c r="E372" s="177" t="s">
        <v>1</v>
      </c>
      <c r="F372" s="177" t="s">
        <v>1</v>
      </c>
      <c r="G372" s="177" t="s">
        <v>1</v>
      </c>
      <c r="H372" s="159" t="s">
        <v>1</v>
      </c>
      <c r="I372" s="160" t="s">
        <v>5</v>
      </c>
      <c r="J372" s="159" t="s">
        <v>1</v>
      </c>
      <c r="K372" s="159" t="s">
        <v>1</v>
      </c>
      <c r="L372" s="160" t="s">
        <v>5</v>
      </c>
      <c r="M372" s="160" t="s">
        <v>1</v>
      </c>
      <c r="N372" s="159" t="s">
        <v>1</v>
      </c>
      <c r="O372" s="159" t="s">
        <v>1</v>
      </c>
      <c r="P372" s="159" t="s">
        <v>1</v>
      </c>
      <c r="Q372" s="159" t="s">
        <v>1</v>
      </c>
      <c r="R372" s="160" t="s">
        <v>5</v>
      </c>
      <c r="S372" s="159" t="s">
        <v>1</v>
      </c>
      <c r="T372" s="160" t="s">
        <v>5</v>
      </c>
      <c r="U372" s="177" t="s">
        <v>1</v>
      </c>
      <c r="V372" s="177" t="s">
        <v>1</v>
      </c>
      <c r="W372" s="177" t="s">
        <v>1</v>
      </c>
      <c r="X372" s="177" t="s">
        <v>1</v>
      </c>
      <c r="Y372" s="177" t="s">
        <v>1</v>
      </c>
      <c r="Z372" s="177" t="s">
        <v>5</v>
      </c>
      <c r="AA372" s="177" t="s">
        <v>5</v>
      </c>
      <c r="AB372" s="177" t="s">
        <v>1</v>
      </c>
      <c r="AC372" s="177" t="s">
        <v>1</v>
      </c>
      <c r="AD372" s="177" t="str">
        <f t="shared" si="204"/>
        <v>Yes</v>
      </c>
      <c r="AE372" s="177" t="s">
        <v>1</v>
      </c>
      <c r="AF372" s="177" t="s">
        <v>1</v>
      </c>
      <c r="AG372" s="177" t="s">
        <v>1</v>
      </c>
      <c r="AH372" s="177" t="s">
        <v>1</v>
      </c>
      <c r="AI372" s="177" t="s">
        <v>1</v>
      </c>
      <c r="AJ372" s="177" t="s">
        <v>1</v>
      </c>
      <c r="AK372" s="177" t="str">
        <f>AJ372</f>
        <v>Yes</v>
      </c>
      <c r="AL372" s="177" t="s">
        <v>1</v>
      </c>
      <c r="AM372" s="177" t="s">
        <v>1</v>
      </c>
      <c r="AN372" s="177" t="s">
        <v>1</v>
      </c>
      <c r="AO372" s="177" t="str">
        <f>AH372</f>
        <v>Yes</v>
      </c>
      <c r="AP372" s="177" t="s">
        <v>1</v>
      </c>
      <c r="AQ372" s="177" t="s">
        <v>1</v>
      </c>
      <c r="AR372" s="177" t="s">
        <v>1</v>
      </c>
      <c r="AS372" s="177" t="s">
        <v>5</v>
      </c>
      <c r="AT372" s="177" t="s">
        <v>1</v>
      </c>
      <c r="AU372" s="177" t="s">
        <v>1</v>
      </c>
      <c r="AV372" s="177" t="s">
        <v>1</v>
      </c>
      <c r="AW372" s="159" t="s">
        <v>5</v>
      </c>
      <c r="AX372" s="160" t="s">
        <v>5</v>
      </c>
      <c r="AY372" s="177" t="s">
        <v>5</v>
      </c>
      <c r="AZ372" s="177" t="str">
        <f>AV372</f>
        <v>Yes</v>
      </c>
      <c r="BA372" s="177" t="str">
        <f>AV372</f>
        <v>Yes</v>
      </c>
      <c r="BB372" s="159" t="s">
        <v>5</v>
      </c>
      <c r="BC372" s="177" t="s">
        <v>5</v>
      </c>
      <c r="BD372" s="177" t="s">
        <v>1</v>
      </c>
      <c r="BE372" s="177" t="s">
        <v>1</v>
      </c>
      <c r="BF372" s="177" t="s">
        <v>5</v>
      </c>
    </row>
    <row r="373" spans="1:58" ht="15.5" thickTop="1" thickBot="1" x14ac:dyDescent="0.4">
      <c r="A373" s="250"/>
      <c r="B373" s="49" t="s">
        <v>101</v>
      </c>
      <c r="D373" s="177" t="s">
        <v>1</v>
      </c>
      <c r="E373" s="177" t="s">
        <v>1</v>
      </c>
      <c r="F373" s="177" t="s">
        <v>1</v>
      </c>
      <c r="G373" s="177" t="s">
        <v>1</v>
      </c>
      <c r="H373" s="159" t="s">
        <v>1</v>
      </c>
      <c r="I373" s="160" t="s">
        <v>5</v>
      </c>
      <c r="J373" s="159" t="s">
        <v>1</v>
      </c>
      <c r="K373" s="159" t="s">
        <v>1</v>
      </c>
      <c r="L373" s="160" t="s">
        <v>5</v>
      </c>
      <c r="M373" s="160" t="s">
        <v>1</v>
      </c>
      <c r="N373" s="159" t="s">
        <v>1</v>
      </c>
      <c r="O373" s="159" t="s">
        <v>1</v>
      </c>
      <c r="P373" s="159" t="s">
        <v>1</v>
      </c>
      <c r="Q373" s="159" t="s">
        <v>1</v>
      </c>
      <c r="R373" s="160" t="s">
        <v>5</v>
      </c>
      <c r="S373" s="159" t="s">
        <v>1</v>
      </c>
      <c r="T373" s="160" t="s">
        <v>5</v>
      </c>
      <c r="U373" s="177" t="s">
        <v>1</v>
      </c>
      <c r="V373" s="177" t="s">
        <v>1</v>
      </c>
      <c r="W373" s="177" t="s">
        <v>1</v>
      </c>
      <c r="X373" s="177" t="s">
        <v>1</v>
      </c>
      <c r="Y373" s="177" t="s">
        <v>1</v>
      </c>
      <c r="Z373" s="177" t="s">
        <v>5</v>
      </c>
      <c r="AA373" s="177" t="s">
        <v>5</v>
      </c>
      <c r="AB373" s="177" t="s">
        <v>1</v>
      </c>
      <c r="AC373" s="177" t="s">
        <v>1</v>
      </c>
      <c r="AD373" s="177" t="str">
        <f t="shared" si="204"/>
        <v>Yes</v>
      </c>
      <c r="AE373" s="177" t="s">
        <v>1</v>
      </c>
      <c r="AF373" s="177" t="s">
        <v>1</v>
      </c>
      <c r="AG373" s="177" t="s">
        <v>1</v>
      </c>
      <c r="AH373" s="177" t="s">
        <v>1</v>
      </c>
      <c r="AI373" s="177" t="s">
        <v>1</v>
      </c>
      <c r="AJ373" s="177" t="s">
        <v>1</v>
      </c>
      <c r="AK373" s="177" t="str">
        <f>AJ373</f>
        <v>Yes</v>
      </c>
      <c r="AL373" s="177" t="s">
        <v>1</v>
      </c>
      <c r="AM373" s="177" t="s">
        <v>1</v>
      </c>
      <c r="AN373" s="177" t="s">
        <v>1</v>
      </c>
      <c r="AO373" s="177" t="str">
        <f>AH373</f>
        <v>Yes</v>
      </c>
      <c r="AP373" s="208" t="s">
        <v>1</v>
      </c>
      <c r="AQ373" s="208" t="s">
        <v>1</v>
      </c>
      <c r="AR373" s="177" t="s">
        <v>1</v>
      </c>
      <c r="AS373" s="177" t="s">
        <v>5</v>
      </c>
      <c r="AT373" s="177" t="s">
        <v>1</v>
      </c>
      <c r="AU373" s="177" t="s">
        <v>1</v>
      </c>
      <c r="AV373" s="177" t="s">
        <v>1</v>
      </c>
      <c r="AW373" s="159" t="s">
        <v>5</v>
      </c>
      <c r="AX373" s="160" t="s">
        <v>5</v>
      </c>
      <c r="AY373" s="177" t="s">
        <v>5</v>
      </c>
      <c r="AZ373" s="177" t="str">
        <f>AV373</f>
        <v>Yes</v>
      </c>
      <c r="BA373" s="177" t="str">
        <f>AV373</f>
        <v>Yes</v>
      </c>
      <c r="BB373" s="159" t="s">
        <v>5</v>
      </c>
      <c r="BC373" s="177" t="s">
        <v>5</v>
      </c>
      <c r="BD373" s="177" t="s">
        <v>1</v>
      </c>
      <c r="BE373" s="177" t="s">
        <v>1</v>
      </c>
      <c r="BF373" s="177" t="s">
        <v>5</v>
      </c>
    </row>
    <row r="374" spans="1:58" ht="15" thickTop="1" x14ac:dyDescent="0.35">
      <c r="A374" s="250"/>
      <c r="B374" s="2" t="s">
        <v>237</v>
      </c>
      <c r="D374" s="167"/>
      <c r="E374" s="167"/>
      <c r="F374" s="167"/>
      <c r="G374" s="167"/>
      <c r="H374" s="167"/>
      <c r="I374" s="167"/>
      <c r="J374" s="168"/>
      <c r="K374" s="168"/>
      <c r="L374" s="168"/>
      <c r="M374" s="168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</row>
    <row r="375" spans="1:58" ht="15.75" customHeight="1" thickBot="1" x14ac:dyDescent="0.4">
      <c r="A375" s="250"/>
      <c r="B375" s="70" t="s">
        <v>102</v>
      </c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</row>
    <row r="376" spans="1:58" ht="15.5" thickTop="1" thickBot="1" x14ac:dyDescent="0.4">
      <c r="A376" s="250"/>
      <c r="B376" s="71" t="s">
        <v>103</v>
      </c>
      <c r="D376" s="177" t="s">
        <v>1</v>
      </c>
      <c r="E376" s="177" t="s">
        <v>1</v>
      </c>
      <c r="F376" s="177" t="s">
        <v>1</v>
      </c>
      <c r="G376" s="177" t="s">
        <v>1</v>
      </c>
      <c r="H376" s="159" t="s">
        <v>1</v>
      </c>
      <c r="I376" s="160" t="s">
        <v>5</v>
      </c>
      <c r="J376" s="177" t="s">
        <v>1</v>
      </c>
      <c r="K376" s="159" t="s">
        <v>1</v>
      </c>
      <c r="L376" s="160" t="s">
        <v>5</v>
      </c>
      <c r="M376" s="177" t="s">
        <v>1</v>
      </c>
      <c r="N376" s="159" t="s">
        <v>1</v>
      </c>
      <c r="O376" s="159" t="s">
        <v>1</v>
      </c>
      <c r="P376" s="159" t="s">
        <v>1</v>
      </c>
      <c r="Q376" s="159" t="s">
        <v>1</v>
      </c>
      <c r="R376" s="160" t="s">
        <v>5</v>
      </c>
      <c r="S376" s="159" t="s">
        <v>1</v>
      </c>
      <c r="T376" s="160" t="s">
        <v>5</v>
      </c>
      <c r="U376" s="177" t="s">
        <v>1</v>
      </c>
      <c r="V376" s="177" t="s">
        <v>1</v>
      </c>
      <c r="W376" s="177" t="s">
        <v>1</v>
      </c>
      <c r="X376" s="177" t="s">
        <v>1</v>
      </c>
      <c r="Y376" s="177" t="s">
        <v>5</v>
      </c>
      <c r="Z376" s="177" t="s">
        <v>5</v>
      </c>
      <c r="AA376" s="177" t="s">
        <v>5</v>
      </c>
      <c r="AB376" s="177" t="s">
        <v>1</v>
      </c>
      <c r="AC376" s="177" t="s">
        <v>1</v>
      </c>
      <c r="AD376" s="177" t="str">
        <f t="shared" si="204"/>
        <v>Yes</v>
      </c>
      <c r="AE376" s="177" t="s">
        <v>1</v>
      </c>
      <c r="AF376" s="177" t="s">
        <v>1</v>
      </c>
      <c r="AG376" s="177" t="s">
        <v>1</v>
      </c>
      <c r="AH376" s="177" t="s">
        <v>1</v>
      </c>
      <c r="AI376" s="177" t="s">
        <v>1</v>
      </c>
      <c r="AJ376" s="177" t="s">
        <v>1</v>
      </c>
      <c r="AK376" s="177" t="str">
        <f t="shared" ref="AK376:AK389" si="205">AJ376</f>
        <v>Yes</v>
      </c>
      <c r="AL376" s="177" t="s">
        <v>1</v>
      </c>
      <c r="AM376" s="177" t="s">
        <v>1</v>
      </c>
      <c r="AN376" s="177" t="s">
        <v>1</v>
      </c>
      <c r="AO376" s="177" t="str">
        <f t="shared" ref="AO376:AO389" si="206">AH376</f>
        <v>Yes</v>
      </c>
      <c r="AP376" s="177" t="s">
        <v>1</v>
      </c>
      <c r="AQ376" s="177" t="s">
        <v>1</v>
      </c>
      <c r="AR376" s="177" t="s">
        <v>1</v>
      </c>
      <c r="AS376" s="177" t="s">
        <v>1</v>
      </c>
      <c r="AT376" s="177" t="s">
        <v>1</v>
      </c>
      <c r="AU376" s="177" t="s">
        <v>1</v>
      </c>
      <c r="AV376" s="177" t="s">
        <v>1</v>
      </c>
      <c r="AW376" s="159" t="s">
        <v>5</v>
      </c>
      <c r="AX376" s="160" t="s">
        <v>5</v>
      </c>
      <c r="AY376" s="177" t="s">
        <v>5</v>
      </c>
      <c r="AZ376" s="177" t="str">
        <f>AV376</f>
        <v>Yes</v>
      </c>
      <c r="BA376" s="177" t="str">
        <f>AV376</f>
        <v>Yes</v>
      </c>
      <c r="BB376" s="159" t="s">
        <v>5</v>
      </c>
      <c r="BC376" s="177" t="s">
        <v>5</v>
      </c>
      <c r="BD376" s="177" t="s">
        <v>1</v>
      </c>
      <c r="BE376" s="177" t="s">
        <v>1</v>
      </c>
      <c r="BF376" s="177" t="s">
        <v>5</v>
      </c>
    </row>
    <row r="377" spans="1:58" ht="15.5" thickTop="1" thickBot="1" x14ac:dyDescent="0.4">
      <c r="A377" s="250"/>
      <c r="B377" s="71" t="s">
        <v>104</v>
      </c>
      <c r="D377" s="177" t="s">
        <v>1</v>
      </c>
      <c r="E377" s="177" t="s">
        <v>1</v>
      </c>
      <c r="F377" s="177" t="s">
        <v>1</v>
      </c>
      <c r="G377" s="177" t="s">
        <v>1</v>
      </c>
      <c r="H377" s="159" t="s">
        <v>1</v>
      </c>
      <c r="I377" s="160" t="s">
        <v>5</v>
      </c>
      <c r="J377" s="177" t="s">
        <v>1</v>
      </c>
      <c r="K377" s="159" t="s">
        <v>1</v>
      </c>
      <c r="L377" s="160" t="s">
        <v>5</v>
      </c>
      <c r="M377" s="177" t="s">
        <v>1</v>
      </c>
      <c r="N377" s="159" t="s">
        <v>1</v>
      </c>
      <c r="O377" s="159" t="s">
        <v>1</v>
      </c>
      <c r="P377" s="159" t="s">
        <v>1</v>
      </c>
      <c r="Q377" s="159" t="s">
        <v>1</v>
      </c>
      <c r="R377" s="160" t="s">
        <v>5</v>
      </c>
      <c r="S377" s="159" t="s">
        <v>1</v>
      </c>
      <c r="T377" s="160" t="s">
        <v>5</v>
      </c>
      <c r="U377" s="177" t="s">
        <v>1</v>
      </c>
      <c r="V377" s="177" t="s">
        <v>1</v>
      </c>
      <c r="W377" s="177" t="s">
        <v>1</v>
      </c>
      <c r="X377" s="177" t="s">
        <v>1</v>
      </c>
      <c r="Y377" s="177" t="s">
        <v>5</v>
      </c>
      <c r="Z377" s="177" t="s">
        <v>5</v>
      </c>
      <c r="AA377" s="177" t="s">
        <v>5</v>
      </c>
      <c r="AB377" s="177" t="s">
        <v>1</v>
      </c>
      <c r="AC377" s="177" t="s">
        <v>1</v>
      </c>
      <c r="AD377" s="177" t="str">
        <f t="shared" si="204"/>
        <v>Yes</v>
      </c>
      <c r="AE377" s="177" t="s">
        <v>1</v>
      </c>
      <c r="AF377" s="177" t="s">
        <v>1</v>
      </c>
      <c r="AG377" s="177" t="s">
        <v>1</v>
      </c>
      <c r="AH377" s="177" t="s">
        <v>1</v>
      </c>
      <c r="AI377" s="177" t="s">
        <v>1</v>
      </c>
      <c r="AJ377" s="177" t="s">
        <v>1</v>
      </c>
      <c r="AK377" s="177" t="str">
        <f t="shared" si="205"/>
        <v>Yes</v>
      </c>
      <c r="AL377" s="177" t="s">
        <v>1</v>
      </c>
      <c r="AM377" s="177" t="s">
        <v>1</v>
      </c>
      <c r="AN377" s="177" t="s">
        <v>1</v>
      </c>
      <c r="AO377" s="177" t="str">
        <f t="shared" si="206"/>
        <v>Yes</v>
      </c>
      <c r="AP377" s="177" t="s">
        <v>1</v>
      </c>
      <c r="AQ377" s="177" t="s">
        <v>1</v>
      </c>
      <c r="AR377" s="177" t="s">
        <v>1</v>
      </c>
      <c r="AS377" s="177" t="s">
        <v>1</v>
      </c>
      <c r="AT377" s="177" t="s">
        <v>1</v>
      </c>
      <c r="AU377" s="177" t="s">
        <v>1</v>
      </c>
      <c r="AV377" s="177" t="s">
        <v>1</v>
      </c>
      <c r="AW377" s="159" t="s">
        <v>5</v>
      </c>
      <c r="AX377" s="160" t="s">
        <v>5</v>
      </c>
      <c r="AY377" s="177" t="s">
        <v>5</v>
      </c>
      <c r="AZ377" s="177" t="str">
        <f t="shared" ref="AZ377:AZ389" si="207">AV377</f>
        <v>Yes</v>
      </c>
      <c r="BA377" s="177" t="str">
        <f t="shared" ref="BA377:BA389" si="208">AV377</f>
        <v>Yes</v>
      </c>
      <c r="BB377" s="159" t="s">
        <v>5</v>
      </c>
      <c r="BC377" s="177" t="s">
        <v>5</v>
      </c>
      <c r="BD377" s="177" t="s">
        <v>1</v>
      </c>
      <c r="BE377" s="177" t="s">
        <v>1</v>
      </c>
      <c r="BF377" s="177" t="s">
        <v>5</v>
      </c>
    </row>
    <row r="378" spans="1:58" ht="15.5" thickTop="1" thickBot="1" x14ac:dyDescent="0.4">
      <c r="A378" s="250"/>
      <c r="B378" s="71" t="s">
        <v>105</v>
      </c>
      <c r="D378" s="177" t="s">
        <v>1</v>
      </c>
      <c r="E378" s="177" t="s">
        <v>1</v>
      </c>
      <c r="F378" s="177" t="s">
        <v>1</v>
      </c>
      <c r="G378" s="177" t="s">
        <v>5</v>
      </c>
      <c r="H378" s="159" t="s">
        <v>1</v>
      </c>
      <c r="I378" s="160" t="s">
        <v>5</v>
      </c>
      <c r="J378" s="177" t="s">
        <v>1</v>
      </c>
      <c r="K378" s="159" t="s">
        <v>1</v>
      </c>
      <c r="L378" s="160" t="s">
        <v>5</v>
      </c>
      <c r="M378" s="177" t="s">
        <v>1</v>
      </c>
      <c r="N378" s="159" t="s">
        <v>1</v>
      </c>
      <c r="O378" s="159" t="s">
        <v>1</v>
      </c>
      <c r="P378" s="159" t="s">
        <v>1</v>
      </c>
      <c r="Q378" s="159" t="s">
        <v>1</v>
      </c>
      <c r="R378" s="160" t="s">
        <v>5</v>
      </c>
      <c r="S378" s="159" t="s">
        <v>1</v>
      </c>
      <c r="T378" s="160" t="s">
        <v>5</v>
      </c>
      <c r="U378" s="177" t="s">
        <v>1</v>
      </c>
      <c r="V378" s="177" t="s">
        <v>1</v>
      </c>
      <c r="W378" s="177" t="s">
        <v>1</v>
      </c>
      <c r="X378" s="177" t="s">
        <v>1</v>
      </c>
      <c r="Y378" s="177" t="s">
        <v>5</v>
      </c>
      <c r="Z378" s="177" t="s">
        <v>5</v>
      </c>
      <c r="AA378" s="177" t="s">
        <v>5</v>
      </c>
      <c r="AB378" s="177" t="s">
        <v>1</v>
      </c>
      <c r="AC378" s="177" t="s">
        <v>1</v>
      </c>
      <c r="AD378" s="177" t="str">
        <f t="shared" si="204"/>
        <v>Yes</v>
      </c>
      <c r="AE378" s="177" t="s">
        <v>1</v>
      </c>
      <c r="AF378" s="177" t="s">
        <v>1</v>
      </c>
      <c r="AG378" s="177" t="s">
        <v>1</v>
      </c>
      <c r="AH378" s="177" t="s">
        <v>1</v>
      </c>
      <c r="AI378" s="177" t="s">
        <v>1</v>
      </c>
      <c r="AJ378" s="177" t="s">
        <v>1</v>
      </c>
      <c r="AK378" s="177" t="str">
        <f t="shared" si="205"/>
        <v>Yes</v>
      </c>
      <c r="AL378" s="177" t="s">
        <v>276</v>
      </c>
      <c r="AM378" s="177" t="s">
        <v>1</v>
      </c>
      <c r="AN378" s="177" t="s">
        <v>1</v>
      </c>
      <c r="AO378" s="177" t="str">
        <f t="shared" si="206"/>
        <v>Yes</v>
      </c>
      <c r="AP378" s="177" t="s">
        <v>1</v>
      </c>
      <c r="AQ378" s="177" t="s">
        <v>1</v>
      </c>
      <c r="AR378" s="177" t="s">
        <v>1</v>
      </c>
      <c r="AS378" s="177" t="s">
        <v>1</v>
      </c>
      <c r="AT378" s="177" t="s">
        <v>1</v>
      </c>
      <c r="AU378" s="177" t="s">
        <v>1</v>
      </c>
      <c r="AV378" s="177" t="s">
        <v>1</v>
      </c>
      <c r="AW378" s="159" t="s">
        <v>5</v>
      </c>
      <c r="AX378" s="160" t="s">
        <v>5</v>
      </c>
      <c r="AY378" s="177" t="s">
        <v>5</v>
      </c>
      <c r="AZ378" s="177" t="str">
        <f t="shared" si="207"/>
        <v>Yes</v>
      </c>
      <c r="BA378" s="177" t="str">
        <f t="shared" si="208"/>
        <v>Yes</v>
      </c>
      <c r="BB378" s="159" t="s">
        <v>5</v>
      </c>
      <c r="BC378" s="177" t="s">
        <v>5</v>
      </c>
      <c r="BD378" s="177" t="s">
        <v>1</v>
      </c>
      <c r="BE378" s="177" t="s">
        <v>1</v>
      </c>
      <c r="BF378" s="177" t="s">
        <v>5</v>
      </c>
    </row>
    <row r="379" spans="1:58" ht="15.5" thickTop="1" thickBot="1" x14ac:dyDescent="0.4">
      <c r="A379" s="250"/>
      <c r="B379" s="71" t="s">
        <v>106</v>
      </c>
      <c r="D379" s="177" t="s">
        <v>1</v>
      </c>
      <c r="E379" s="177" t="s">
        <v>1</v>
      </c>
      <c r="F379" s="177" t="s">
        <v>1</v>
      </c>
      <c r="G379" s="177" t="s">
        <v>5</v>
      </c>
      <c r="H379" s="159" t="s">
        <v>1</v>
      </c>
      <c r="I379" s="160" t="s">
        <v>5</v>
      </c>
      <c r="J379" s="177" t="s">
        <v>1</v>
      </c>
      <c r="K379" s="159" t="s">
        <v>1</v>
      </c>
      <c r="L379" s="160" t="s">
        <v>5</v>
      </c>
      <c r="M379" s="177" t="s">
        <v>1</v>
      </c>
      <c r="N379" s="159" t="s">
        <v>1</v>
      </c>
      <c r="O379" s="159" t="s">
        <v>1</v>
      </c>
      <c r="P379" s="159" t="s">
        <v>1</v>
      </c>
      <c r="Q379" s="159" t="s">
        <v>1</v>
      </c>
      <c r="R379" s="160" t="s">
        <v>5</v>
      </c>
      <c r="S379" s="159" t="s">
        <v>1</v>
      </c>
      <c r="T379" s="160" t="s">
        <v>5</v>
      </c>
      <c r="U379" s="177" t="s">
        <v>1</v>
      </c>
      <c r="V379" s="177" t="s">
        <v>1</v>
      </c>
      <c r="W379" s="177" t="s">
        <v>1</v>
      </c>
      <c r="X379" s="177" t="s">
        <v>1</v>
      </c>
      <c r="Y379" s="177" t="s">
        <v>5</v>
      </c>
      <c r="Z379" s="177" t="s">
        <v>5</v>
      </c>
      <c r="AA379" s="177" t="s">
        <v>5</v>
      </c>
      <c r="AB379" s="177" t="s">
        <v>1</v>
      </c>
      <c r="AC379" s="177" t="s">
        <v>1</v>
      </c>
      <c r="AD379" s="177" t="str">
        <f t="shared" si="204"/>
        <v>Yes</v>
      </c>
      <c r="AE379" s="177" t="s">
        <v>1</v>
      </c>
      <c r="AF379" s="177" t="s">
        <v>1</v>
      </c>
      <c r="AG379" s="177" t="s">
        <v>1</v>
      </c>
      <c r="AH379" s="177" t="s">
        <v>1</v>
      </c>
      <c r="AI379" s="177" t="s">
        <v>1</v>
      </c>
      <c r="AJ379" s="177" t="s">
        <v>1</v>
      </c>
      <c r="AK379" s="177" t="str">
        <f t="shared" si="205"/>
        <v>Yes</v>
      </c>
      <c r="AL379" s="177" t="s">
        <v>276</v>
      </c>
      <c r="AM379" s="177" t="s">
        <v>1</v>
      </c>
      <c r="AN379" s="177" t="s">
        <v>1</v>
      </c>
      <c r="AO379" s="177" t="str">
        <f t="shared" si="206"/>
        <v>Yes</v>
      </c>
      <c r="AP379" s="177" t="s">
        <v>1</v>
      </c>
      <c r="AQ379" s="177" t="s">
        <v>1</v>
      </c>
      <c r="AR379" s="177" t="s">
        <v>1</v>
      </c>
      <c r="AS379" s="177" t="s">
        <v>1</v>
      </c>
      <c r="AT379" s="177" t="s">
        <v>1</v>
      </c>
      <c r="AU379" s="177" t="s">
        <v>1</v>
      </c>
      <c r="AV379" s="177" t="s">
        <v>1</v>
      </c>
      <c r="AW379" s="159" t="s">
        <v>5</v>
      </c>
      <c r="AX379" s="160" t="s">
        <v>5</v>
      </c>
      <c r="AY379" s="177" t="s">
        <v>5</v>
      </c>
      <c r="AZ379" s="177" t="str">
        <f t="shared" si="207"/>
        <v>Yes</v>
      </c>
      <c r="BA379" s="177" t="str">
        <f t="shared" si="208"/>
        <v>Yes</v>
      </c>
      <c r="BB379" s="159" t="s">
        <v>5</v>
      </c>
      <c r="BC379" s="177" t="s">
        <v>5</v>
      </c>
      <c r="BD379" s="177" t="s">
        <v>1</v>
      </c>
      <c r="BE379" s="177" t="s">
        <v>1</v>
      </c>
      <c r="BF379" s="177" t="s">
        <v>5</v>
      </c>
    </row>
    <row r="380" spans="1:58" ht="15.5" thickTop="1" thickBot="1" x14ac:dyDescent="0.4">
      <c r="A380" s="250"/>
      <c r="B380" s="72" t="s">
        <v>107</v>
      </c>
      <c r="D380" s="177" t="s">
        <v>1</v>
      </c>
      <c r="E380" s="177" t="s">
        <v>1</v>
      </c>
      <c r="F380" s="177" t="s">
        <v>1</v>
      </c>
      <c r="G380" s="177" t="s">
        <v>5</v>
      </c>
      <c r="H380" s="159" t="s">
        <v>1</v>
      </c>
      <c r="I380" s="160" t="s">
        <v>5</v>
      </c>
      <c r="J380" s="177" t="s">
        <v>1</v>
      </c>
      <c r="K380" s="159" t="s">
        <v>1</v>
      </c>
      <c r="L380" s="160" t="s">
        <v>5</v>
      </c>
      <c r="M380" s="177" t="s">
        <v>1</v>
      </c>
      <c r="N380" s="159" t="s">
        <v>1</v>
      </c>
      <c r="O380" s="159" t="s">
        <v>1</v>
      </c>
      <c r="P380" s="159" t="s">
        <v>1</v>
      </c>
      <c r="Q380" s="159" t="s">
        <v>1</v>
      </c>
      <c r="R380" s="160" t="s">
        <v>5</v>
      </c>
      <c r="S380" s="159" t="s">
        <v>1</v>
      </c>
      <c r="T380" s="160" t="s">
        <v>5</v>
      </c>
      <c r="U380" s="177" t="s">
        <v>1</v>
      </c>
      <c r="V380" s="177" t="s">
        <v>1</v>
      </c>
      <c r="W380" s="177" t="s">
        <v>1</v>
      </c>
      <c r="X380" s="177" t="s">
        <v>1</v>
      </c>
      <c r="Y380" s="177" t="s">
        <v>1</v>
      </c>
      <c r="Z380" s="177" t="s">
        <v>5</v>
      </c>
      <c r="AA380" s="177" t="s">
        <v>5</v>
      </c>
      <c r="AB380" s="177" t="s">
        <v>1</v>
      </c>
      <c r="AC380" s="177" t="s">
        <v>1</v>
      </c>
      <c r="AD380" s="177" t="str">
        <f t="shared" si="204"/>
        <v>Yes</v>
      </c>
      <c r="AE380" s="177" t="s">
        <v>1</v>
      </c>
      <c r="AF380" s="177" t="s">
        <v>1</v>
      </c>
      <c r="AG380" s="177" t="s">
        <v>1</v>
      </c>
      <c r="AH380" s="177" t="s">
        <v>1</v>
      </c>
      <c r="AI380" s="177" t="s">
        <v>1</v>
      </c>
      <c r="AJ380" s="177" t="s">
        <v>1</v>
      </c>
      <c r="AK380" s="177" t="str">
        <f t="shared" si="205"/>
        <v>Yes</v>
      </c>
      <c r="AL380" s="177" t="s">
        <v>276</v>
      </c>
      <c r="AM380" s="177" t="s">
        <v>1</v>
      </c>
      <c r="AN380" s="177" t="s">
        <v>1</v>
      </c>
      <c r="AO380" s="177" t="str">
        <f t="shared" si="206"/>
        <v>Yes</v>
      </c>
      <c r="AP380" s="177" t="s">
        <v>1</v>
      </c>
      <c r="AQ380" s="177" t="s">
        <v>1</v>
      </c>
      <c r="AR380" s="177" t="s">
        <v>1</v>
      </c>
      <c r="AS380" s="177" t="s">
        <v>1</v>
      </c>
      <c r="AT380" s="177" t="s">
        <v>1</v>
      </c>
      <c r="AU380" s="177" t="s">
        <v>1</v>
      </c>
      <c r="AV380" s="177" t="s">
        <v>1</v>
      </c>
      <c r="AW380" s="159" t="s">
        <v>5</v>
      </c>
      <c r="AX380" s="160" t="s">
        <v>5</v>
      </c>
      <c r="AY380" s="177" t="s">
        <v>5</v>
      </c>
      <c r="AZ380" s="177" t="str">
        <f t="shared" si="207"/>
        <v>Yes</v>
      </c>
      <c r="BA380" s="177" t="str">
        <f t="shared" si="208"/>
        <v>Yes</v>
      </c>
      <c r="BB380" s="159" t="s">
        <v>5</v>
      </c>
      <c r="BC380" s="177" t="s">
        <v>5</v>
      </c>
      <c r="BD380" s="177" t="s">
        <v>1</v>
      </c>
      <c r="BE380" s="177" t="s">
        <v>1</v>
      </c>
      <c r="BF380" s="177" t="s">
        <v>5</v>
      </c>
    </row>
    <row r="381" spans="1:58" ht="15.5" thickTop="1" thickBot="1" x14ac:dyDescent="0.4">
      <c r="A381" s="250"/>
      <c r="B381" s="72" t="s">
        <v>108</v>
      </c>
      <c r="D381" s="177" t="s">
        <v>1</v>
      </c>
      <c r="E381" s="177" t="s">
        <v>1</v>
      </c>
      <c r="F381" s="177" t="s">
        <v>1</v>
      </c>
      <c r="G381" s="177" t="s">
        <v>1</v>
      </c>
      <c r="H381" s="159" t="s">
        <v>1</v>
      </c>
      <c r="I381" s="160" t="s">
        <v>5</v>
      </c>
      <c r="J381" s="177" t="s">
        <v>1</v>
      </c>
      <c r="K381" s="159" t="s">
        <v>1</v>
      </c>
      <c r="L381" s="160" t="s">
        <v>5</v>
      </c>
      <c r="M381" s="177" t="s">
        <v>1</v>
      </c>
      <c r="N381" s="159" t="s">
        <v>1</v>
      </c>
      <c r="O381" s="159" t="s">
        <v>1</v>
      </c>
      <c r="P381" s="159" t="s">
        <v>1</v>
      </c>
      <c r="Q381" s="159" t="s">
        <v>1</v>
      </c>
      <c r="R381" s="160" t="s">
        <v>5</v>
      </c>
      <c r="S381" s="159" t="s">
        <v>1</v>
      </c>
      <c r="T381" s="160" t="s">
        <v>5</v>
      </c>
      <c r="U381" s="177" t="s">
        <v>1</v>
      </c>
      <c r="V381" s="177" t="s">
        <v>1</v>
      </c>
      <c r="W381" s="177" t="s">
        <v>1</v>
      </c>
      <c r="X381" s="177" t="s">
        <v>1</v>
      </c>
      <c r="Y381" s="177" t="s">
        <v>1</v>
      </c>
      <c r="Z381" s="177" t="s">
        <v>5</v>
      </c>
      <c r="AA381" s="177" t="s">
        <v>5</v>
      </c>
      <c r="AB381" s="177" t="s">
        <v>1</v>
      </c>
      <c r="AC381" s="177" t="s">
        <v>1</v>
      </c>
      <c r="AD381" s="177" t="str">
        <f t="shared" si="204"/>
        <v>Yes</v>
      </c>
      <c r="AE381" s="177" t="s">
        <v>1</v>
      </c>
      <c r="AF381" s="177" t="s">
        <v>1</v>
      </c>
      <c r="AG381" s="177" t="s">
        <v>1</v>
      </c>
      <c r="AH381" s="177" t="s">
        <v>1</v>
      </c>
      <c r="AI381" s="177" t="s">
        <v>1</v>
      </c>
      <c r="AJ381" s="177" t="s">
        <v>1</v>
      </c>
      <c r="AK381" s="177" t="str">
        <f t="shared" si="205"/>
        <v>Yes</v>
      </c>
      <c r="AL381" s="177" t="s">
        <v>1</v>
      </c>
      <c r="AM381" s="177" t="s">
        <v>1</v>
      </c>
      <c r="AN381" s="177" t="s">
        <v>1</v>
      </c>
      <c r="AO381" s="177" t="str">
        <f t="shared" si="206"/>
        <v>Yes</v>
      </c>
      <c r="AP381" s="177" t="s">
        <v>1</v>
      </c>
      <c r="AQ381" s="177" t="s">
        <v>1</v>
      </c>
      <c r="AR381" s="177" t="s">
        <v>1</v>
      </c>
      <c r="AS381" s="177" t="s">
        <v>5</v>
      </c>
      <c r="AT381" s="177" t="s">
        <v>1</v>
      </c>
      <c r="AU381" s="177" t="s">
        <v>1</v>
      </c>
      <c r="AV381" s="177" t="s">
        <v>1</v>
      </c>
      <c r="AW381" s="159" t="s">
        <v>5</v>
      </c>
      <c r="AX381" s="160" t="s">
        <v>5</v>
      </c>
      <c r="AY381" s="177" t="s">
        <v>5</v>
      </c>
      <c r="AZ381" s="177" t="str">
        <f t="shared" si="207"/>
        <v>Yes</v>
      </c>
      <c r="BA381" s="177" t="str">
        <f t="shared" si="208"/>
        <v>Yes</v>
      </c>
      <c r="BB381" s="159" t="s">
        <v>5</v>
      </c>
      <c r="BC381" s="177" t="s">
        <v>5</v>
      </c>
      <c r="BD381" s="177" t="s">
        <v>1</v>
      </c>
      <c r="BE381" s="177" t="s">
        <v>1</v>
      </c>
      <c r="BF381" s="177" t="s">
        <v>5</v>
      </c>
    </row>
    <row r="382" spans="1:58" ht="15.5" thickTop="1" thickBot="1" x14ac:dyDescent="0.4">
      <c r="A382" s="250"/>
      <c r="B382" s="72" t="s">
        <v>109</v>
      </c>
      <c r="D382" s="177" t="s">
        <v>1</v>
      </c>
      <c r="E382" s="177" t="s">
        <v>1</v>
      </c>
      <c r="F382" s="177" t="s">
        <v>1</v>
      </c>
      <c r="G382" s="177" t="s">
        <v>1</v>
      </c>
      <c r="H382" s="159" t="s">
        <v>1</v>
      </c>
      <c r="I382" s="160" t="s">
        <v>5</v>
      </c>
      <c r="J382" s="177" t="s">
        <v>1</v>
      </c>
      <c r="K382" s="159" t="s">
        <v>1</v>
      </c>
      <c r="L382" s="160" t="s">
        <v>5</v>
      </c>
      <c r="M382" s="177" t="s">
        <v>1</v>
      </c>
      <c r="N382" s="159" t="s">
        <v>1</v>
      </c>
      <c r="O382" s="159" t="s">
        <v>1</v>
      </c>
      <c r="P382" s="159" t="s">
        <v>1</v>
      </c>
      <c r="Q382" s="159" t="s">
        <v>1</v>
      </c>
      <c r="R382" s="160" t="s">
        <v>5</v>
      </c>
      <c r="S382" s="159" t="s">
        <v>1</v>
      </c>
      <c r="T382" s="160" t="s">
        <v>5</v>
      </c>
      <c r="U382" s="177" t="s">
        <v>1</v>
      </c>
      <c r="V382" s="177" t="s">
        <v>1</v>
      </c>
      <c r="W382" s="177" t="s">
        <v>1</v>
      </c>
      <c r="X382" s="177" t="s">
        <v>1</v>
      </c>
      <c r="Y382" s="177" t="s">
        <v>5</v>
      </c>
      <c r="Z382" s="177" t="s">
        <v>5</v>
      </c>
      <c r="AA382" s="177" t="s">
        <v>5</v>
      </c>
      <c r="AB382" s="177" t="s">
        <v>1</v>
      </c>
      <c r="AC382" s="177" t="s">
        <v>1</v>
      </c>
      <c r="AD382" s="177" t="str">
        <f t="shared" si="204"/>
        <v>Yes</v>
      </c>
      <c r="AE382" s="177" t="s">
        <v>1</v>
      </c>
      <c r="AF382" s="177" t="s">
        <v>1</v>
      </c>
      <c r="AG382" s="177" t="s">
        <v>1</v>
      </c>
      <c r="AH382" s="177" t="s">
        <v>1</v>
      </c>
      <c r="AI382" s="177" t="s">
        <v>1</v>
      </c>
      <c r="AJ382" s="177" t="s">
        <v>1</v>
      </c>
      <c r="AK382" s="177" t="str">
        <f t="shared" si="205"/>
        <v>Yes</v>
      </c>
      <c r="AL382" s="177" t="s">
        <v>1</v>
      </c>
      <c r="AM382" s="177" t="s">
        <v>1</v>
      </c>
      <c r="AN382" s="177" t="s">
        <v>1</v>
      </c>
      <c r="AO382" s="177" t="str">
        <f t="shared" si="206"/>
        <v>Yes</v>
      </c>
      <c r="AP382" s="177" t="s">
        <v>1</v>
      </c>
      <c r="AQ382" s="177" t="s">
        <v>1</v>
      </c>
      <c r="AR382" s="177" t="s">
        <v>1</v>
      </c>
      <c r="AS382" s="177" t="s">
        <v>5</v>
      </c>
      <c r="AT382" s="177" t="s">
        <v>1</v>
      </c>
      <c r="AU382" s="177" t="s">
        <v>1</v>
      </c>
      <c r="AV382" s="177" t="s">
        <v>1</v>
      </c>
      <c r="AW382" s="159" t="s">
        <v>5</v>
      </c>
      <c r="AX382" s="160" t="s">
        <v>5</v>
      </c>
      <c r="AY382" s="177" t="s">
        <v>5</v>
      </c>
      <c r="AZ382" s="177" t="str">
        <f t="shared" si="207"/>
        <v>Yes</v>
      </c>
      <c r="BA382" s="177" t="str">
        <f t="shared" si="208"/>
        <v>Yes</v>
      </c>
      <c r="BB382" s="159" t="s">
        <v>5</v>
      </c>
      <c r="BC382" s="177" t="s">
        <v>5</v>
      </c>
      <c r="BD382" s="177" t="s">
        <v>1</v>
      </c>
      <c r="BE382" s="177" t="s">
        <v>1</v>
      </c>
      <c r="BF382" s="177" t="s">
        <v>5</v>
      </c>
    </row>
    <row r="383" spans="1:58" ht="15.5" thickTop="1" thickBot="1" x14ac:dyDescent="0.4">
      <c r="A383" s="250"/>
      <c r="B383" s="72" t="s">
        <v>110</v>
      </c>
      <c r="D383" s="177" t="s">
        <v>1</v>
      </c>
      <c r="E383" s="177" t="s">
        <v>1</v>
      </c>
      <c r="F383" s="177" t="s">
        <v>1</v>
      </c>
      <c r="G383" s="177" t="s">
        <v>1</v>
      </c>
      <c r="H383" s="159" t="s">
        <v>1</v>
      </c>
      <c r="I383" s="160" t="s">
        <v>5</v>
      </c>
      <c r="J383" s="177" t="s">
        <v>1</v>
      </c>
      <c r="K383" s="159" t="s">
        <v>1</v>
      </c>
      <c r="L383" s="160" t="s">
        <v>5</v>
      </c>
      <c r="M383" s="177" t="s">
        <v>1</v>
      </c>
      <c r="N383" s="159" t="s">
        <v>1</v>
      </c>
      <c r="O383" s="159" t="s">
        <v>1</v>
      </c>
      <c r="P383" s="159" t="s">
        <v>1</v>
      </c>
      <c r="Q383" s="159" t="s">
        <v>1</v>
      </c>
      <c r="R383" s="160" t="s">
        <v>5</v>
      </c>
      <c r="S383" s="159" t="s">
        <v>1</v>
      </c>
      <c r="T383" s="160" t="s">
        <v>5</v>
      </c>
      <c r="U383" s="177" t="s">
        <v>1</v>
      </c>
      <c r="V383" s="177" t="s">
        <v>1</v>
      </c>
      <c r="W383" s="177" t="s">
        <v>1</v>
      </c>
      <c r="X383" s="177" t="s">
        <v>1</v>
      </c>
      <c r="Y383" s="177" t="s">
        <v>5</v>
      </c>
      <c r="Z383" s="177" t="s">
        <v>5</v>
      </c>
      <c r="AA383" s="177" t="s">
        <v>5</v>
      </c>
      <c r="AB383" s="177" t="s">
        <v>1</v>
      </c>
      <c r="AC383" s="177" t="s">
        <v>1</v>
      </c>
      <c r="AD383" s="177" t="str">
        <f t="shared" si="204"/>
        <v>No</v>
      </c>
      <c r="AE383" s="177" t="s">
        <v>1</v>
      </c>
      <c r="AF383" s="177" t="s">
        <v>1</v>
      </c>
      <c r="AG383" s="177" t="s">
        <v>1</v>
      </c>
      <c r="AH383" s="177" t="s">
        <v>5</v>
      </c>
      <c r="AI383" s="177" t="s">
        <v>5</v>
      </c>
      <c r="AJ383" s="177" t="s">
        <v>1</v>
      </c>
      <c r="AK383" s="177" t="str">
        <f t="shared" si="205"/>
        <v>Yes</v>
      </c>
      <c r="AL383" s="177" t="s">
        <v>1</v>
      </c>
      <c r="AM383" s="177" t="s">
        <v>1</v>
      </c>
      <c r="AN383" s="177" t="s">
        <v>1</v>
      </c>
      <c r="AO383" s="177" t="str">
        <f t="shared" si="206"/>
        <v>No</v>
      </c>
      <c r="AP383" s="177" t="s">
        <v>1</v>
      </c>
      <c r="AQ383" s="177" t="s">
        <v>1</v>
      </c>
      <c r="AR383" s="177" t="s">
        <v>1</v>
      </c>
      <c r="AS383" s="177" t="s">
        <v>5</v>
      </c>
      <c r="AT383" s="177" t="s">
        <v>1</v>
      </c>
      <c r="AU383" s="177" t="s">
        <v>1</v>
      </c>
      <c r="AV383" s="177" t="s">
        <v>1</v>
      </c>
      <c r="AW383" s="159" t="s">
        <v>5</v>
      </c>
      <c r="AX383" s="160" t="s">
        <v>5</v>
      </c>
      <c r="AY383" s="177" t="s">
        <v>5</v>
      </c>
      <c r="AZ383" s="177" t="str">
        <f t="shared" si="207"/>
        <v>Yes</v>
      </c>
      <c r="BA383" s="177" t="str">
        <f t="shared" si="208"/>
        <v>Yes</v>
      </c>
      <c r="BB383" s="159" t="s">
        <v>5</v>
      </c>
      <c r="BC383" s="177" t="s">
        <v>5</v>
      </c>
      <c r="BD383" s="177" t="s">
        <v>1</v>
      </c>
      <c r="BE383" s="177" t="s">
        <v>1</v>
      </c>
      <c r="BF383" s="177" t="s">
        <v>5</v>
      </c>
    </row>
    <row r="384" spans="1:58" ht="15.5" thickTop="1" thickBot="1" x14ac:dyDescent="0.4">
      <c r="A384" s="250"/>
      <c r="B384" s="72" t="s">
        <v>111</v>
      </c>
      <c r="D384" s="177" t="s">
        <v>1</v>
      </c>
      <c r="E384" s="177" t="s">
        <v>1</v>
      </c>
      <c r="F384" s="177" t="s">
        <v>1</v>
      </c>
      <c r="G384" s="177" t="s">
        <v>5</v>
      </c>
      <c r="H384" s="159" t="s">
        <v>1</v>
      </c>
      <c r="I384" s="160" t="s">
        <v>5</v>
      </c>
      <c r="J384" s="177" t="s">
        <v>1</v>
      </c>
      <c r="K384" s="159" t="s">
        <v>1</v>
      </c>
      <c r="L384" s="160" t="s">
        <v>5</v>
      </c>
      <c r="M384" s="177" t="s">
        <v>1</v>
      </c>
      <c r="N384" s="159" t="s">
        <v>1</v>
      </c>
      <c r="O384" s="159" t="s">
        <v>1</v>
      </c>
      <c r="P384" s="159" t="s">
        <v>1</v>
      </c>
      <c r="Q384" s="159" t="s">
        <v>1</v>
      </c>
      <c r="R384" s="160" t="s">
        <v>5</v>
      </c>
      <c r="S384" s="159" t="s">
        <v>1</v>
      </c>
      <c r="T384" s="160" t="s">
        <v>5</v>
      </c>
      <c r="U384" s="177" t="s">
        <v>1</v>
      </c>
      <c r="V384" s="177" t="s">
        <v>1</v>
      </c>
      <c r="W384" s="177" t="s">
        <v>1</v>
      </c>
      <c r="X384" s="177" t="s">
        <v>1</v>
      </c>
      <c r="Y384" s="177" t="s">
        <v>1</v>
      </c>
      <c r="Z384" s="177" t="s">
        <v>5</v>
      </c>
      <c r="AA384" s="177" t="s">
        <v>5</v>
      </c>
      <c r="AB384" s="177" t="s">
        <v>1</v>
      </c>
      <c r="AC384" s="177" t="s">
        <v>1</v>
      </c>
      <c r="AD384" s="177" t="str">
        <f t="shared" si="204"/>
        <v>Yes</v>
      </c>
      <c r="AE384" s="177" t="s">
        <v>1</v>
      </c>
      <c r="AF384" s="177" t="s">
        <v>1</v>
      </c>
      <c r="AG384" s="177" t="s">
        <v>1</v>
      </c>
      <c r="AH384" s="177" t="s">
        <v>1</v>
      </c>
      <c r="AI384" s="177" t="s">
        <v>1</v>
      </c>
      <c r="AJ384" s="177" t="s">
        <v>1</v>
      </c>
      <c r="AK384" s="177" t="str">
        <f t="shared" si="205"/>
        <v>Yes</v>
      </c>
      <c r="AL384" s="177" t="s">
        <v>276</v>
      </c>
      <c r="AM384" s="177" t="s">
        <v>1</v>
      </c>
      <c r="AN384" s="177" t="s">
        <v>1</v>
      </c>
      <c r="AO384" s="177" t="str">
        <f t="shared" si="206"/>
        <v>Yes</v>
      </c>
      <c r="AP384" s="177" t="s">
        <v>1</v>
      </c>
      <c r="AQ384" s="177" t="s">
        <v>1</v>
      </c>
      <c r="AR384" s="177" t="s">
        <v>1</v>
      </c>
      <c r="AS384" s="177" t="s">
        <v>1</v>
      </c>
      <c r="AT384" s="177" t="s">
        <v>1</v>
      </c>
      <c r="AU384" s="177" t="s">
        <v>1</v>
      </c>
      <c r="AV384" s="177" t="s">
        <v>1</v>
      </c>
      <c r="AW384" s="159" t="s">
        <v>5</v>
      </c>
      <c r="AX384" s="160" t="s">
        <v>5</v>
      </c>
      <c r="AY384" s="177" t="s">
        <v>5</v>
      </c>
      <c r="AZ384" s="177" t="str">
        <f t="shared" si="207"/>
        <v>Yes</v>
      </c>
      <c r="BA384" s="177" t="str">
        <f t="shared" si="208"/>
        <v>Yes</v>
      </c>
      <c r="BB384" s="159" t="s">
        <v>5</v>
      </c>
      <c r="BC384" s="177" t="s">
        <v>5</v>
      </c>
      <c r="BD384" s="177" t="s">
        <v>1</v>
      </c>
      <c r="BE384" s="177" t="s">
        <v>1</v>
      </c>
      <c r="BF384" s="177" t="s">
        <v>5</v>
      </c>
    </row>
    <row r="385" spans="1:58" ht="15.5" thickTop="1" thickBot="1" x14ac:dyDescent="0.4">
      <c r="A385" s="250"/>
      <c r="B385" s="72" t="s">
        <v>112</v>
      </c>
      <c r="D385" s="177" t="s">
        <v>1</v>
      </c>
      <c r="E385" s="177" t="s">
        <v>1</v>
      </c>
      <c r="F385" s="177" t="s">
        <v>1</v>
      </c>
      <c r="G385" s="177" t="s">
        <v>1</v>
      </c>
      <c r="H385" s="159" t="s">
        <v>1</v>
      </c>
      <c r="I385" s="160" t="s">
        <v>5</v>
      </c>
      <c r="J385" s="177" t="s">
        <v>1</v>
      </c>
      <c r="K385" s="159" t="s">
        <v>1</v>
      </c>
      <c r="L385" s="160" t="s">
        <v>5</v>
      </c>
      <c r="M385" s="177" t="s">
        <v>1</v>
      </c>
      <c r="N385" s="159" t="s">
        <v>1</v>
      </c>
      <c r="O385" s="159" t="s">
        <v>1</v>
      </c>
      <c r="P385" s="159" t="s">
        <v>1</v>
      </c>
      <c r="Q385" s="159" t="s">
        <v>1</v>
      </c>
      <c r="R385" s="160" t="s">
        <v>5</v>
      </c>
      <c r="S385" s="159" t="s">
        <v>1</v>
      </c>
      <c r="T385" s="160" t="s">
        <v>5</v>
      </c>
      <c r="U385" s="177" t="s">
        <v>1</v>
      </c>
      <c r="V385" s="177" t="s">
        <v>1</v>
      </c>
      <c r="W385" s="177" t="s">
        <v>1</v>
      </c>
      <c r="X385" s="177" t="s">
        <v>1</v>
      </c>
      <c r="Y385" s="177" t="s">
        <v>1</v>
      </c>
      <c r="Z385" s="177" t="s">
        <v>5</v>
      </c>
      <c r="AA385" s="177" t="s">
        <v>5</v>
      </c>
      <c r="AB385" s="177" t="s">
        <v>1</v>
      </c>
      <c r="AC385" s="177" t="s">
        <v>1</v>
      </c>
      <c r="AD385" s="177" t="str">
        <f t="shared" si="204"/>
        <v>Yes</v>
      </c>
      <c r="AE385" s="177" t="s">
        <v>1</v>
      </c>
      <c r="AF385" s="177" t="s">
        <v>1</v>
      </c>
      <c r="AG385" s="177" t="s">
        <v>1</v>
      </c>
      <c r="AH385" s="177" t="s">
        <v>1</v>
      </c>
      <c r="AI385" s="177" t="s">
        <v>1</v>
      </c>
      <c r="AJ385" s="177" t="s">
        <v>1</v>
      </c>
      <c r="AK385" s="177" t="str">
        <f t="shared" si="205"/>
        <v>Yes</v>
      </c>
      <c r="AL385" s="177" t="s">
        <v>276</v>
      </c>
      <c r="AM385" s="177" t="s">
        <v>1</v>
      </c>
      <c r="AN385" s="177" t="s">
        <v>1</v>
      </c>
      <c r="AO385" s="177" t="str">
        <f t="shared" si="206"/>
        <v>Yes</v>
      </c>
      <c r="AP385" s="177" t="s">
        <v>1</v>
      </c>
      <c r="AQ385" s="177" t="s">
        <v>1</v>
      </c>
      <c r="AR385" s="177" t="s">
        <v>1</v>
      </c>
      <c r="AS385" s="177" t="s">
        <v>1</v>
      </c>
      <c r="AT385" s="177" t="s">
        <v>1</v>
      </c>
      <c r="AU385" s="177" t="s">
        <v>1</v>
      </c>
      <c r="AV385" s="177" t="s">
        <v>1</v>
      </c>
      <c r="AW385" s="159" t="s">
        <v>5</v>
      </c>
      <c r="AX385" s="160" t="s">
        <v>5</v>
      </c>
      <c r="AY385" s="177" t="s">
        <v>5</v>
      </c>
      <c r="AZ385" s="177" t="str">
        <f t="shared" si="207"/>
        <v>Yes</v>
      </c>
      <c r="BA385" s="177" t="str">
        <f t="shared" si="208"/>
        <v>Yes</v>
      </c>
      <c r="BB385" s="159" t="s">
        <v>5</v>
      </c>
      <c r="BC385" s="177" t="s">
        <v>5</v>
      </c>
      <c r="BD385" s="177" t="s">
        <v>1</v>
      </c>
      <c r="BE385" s="177" t="s">
        <v>1</v>
      </c>
      <c r="BF385" s="177" t="s">
        <v>5</v>
      </c>
    </row>
    <row r="386" spans="1:58" ht="15.5" thickTop="1" thickBot="1" x14ac:dyDescent="0.4">
      <c r="A386" s="250"/>
      <c r="B386" s="72" t="s">
        <v>113</v>
      </c>
      <c r="D386" s="177" t="s">
        <v>1</v>
      </c>
      <c r="E386" s="177" t="s">
        <v>1</v>
      </c>
      <c r="F386" s="177" t="s">
        <v>1</v>
      </c>
      <c r="G386" s="177" t="s">
        <v>5</v>
      </c>
      <c r="H386" s="159" t="s">
        <v>1</v>
      </c>
      <c r="I386" s="160" t="s">
        <v>5</v>
      </c>
      <c r="J386" s="177" t="s">
        <v>1</v>
      </c>
      <c r="K386" s="159" t="s">
        <v>1</v>
      </c>
      <c r="L386" s="160" t="s">
        <v>5</v>
      </c>
      <c r="M386" s="177" t="s">
        <v>1</v>
      </c>
      <c r="N386" s="159" t="s">
        <v>1</v>
      </c>
      <c r="O386" s="159" t="s">
        <v>1</v>
      </c>
      <c r="P386" s="159" t="s">
        <v>1</v>
      </c>
      <c r="Q386" s="159" t="s">
        <v>1</v>
      </c>
      <c r="R386" s="160" t="s">
        <v>5</v>
      </c>
      <c r="S386" s="159" t="s">
        <v>1</v>
      </c>
      <c r="T386" s="160" t="s">
        <v>5</v>
      </c>
      <c r="U386" s="177" t="s">
        <v>1</v>
      </c>
      <c r="V386" s="177" t="s">
        <v>1</v>
      </c>
      <c r="W386" s="177" t="s">
        <v>1</v>
      </c>
      <c r="X386" s="177" t="s">
        <v>1</v>
      </c>
      <c r="Y386" s="177" t="s">
        <v>1</v>
      </c>
      <c r="Z386" s="177" t="s">
        <v>5</v>
      </c>
      <c r="AA386" s="177" t="s">
        <v>5</v>
      </c>
      <c r="AB386" s="177" t="s">
        <v>1</v>
      </c>
      <c r="AC386" s="177" t="s">
        <v>1</v>
      </c>
      <c r="AD386" s="177" t="str">
        <f t="shared" si="204"/>
        <v>Yes</v>
      </c>
      <c r="AE386" s="177" t="s">
        <v>1</v>
      </c>
      <c r="AF386" s="177" t="s">
        <v>1</v>
      </c>
      <c r="AG386" s="177" t="s">
        <v>1</v>
      </c>
      <c r="AH386" s="177" t="s">
        <v>1</v>
      </c>
      <c r="AI386" s="177" t="s">
        <v>1</v>
      </c>
      <c r="AJ386" s="177" t="s">
        <v>1</v>
      </c>
      <c r="AK386" s="177" t="str">
        <f t="shared" si="205"/>
        <v>Yes</v>
      </c>
      <c r="AL386" s="177" t="s">
        <v>1</v>
      </c>
      <c r="AM386" s="177" t="s">
        <v>1</v>
      </c>
      <c r="AN386" s="177" t="s">
        <v>1</v>
      </c>
      <c r="AO386" s="177" t="str">
        <f t="shared" si="206"/>
        <v>Yes</v>
      </c>
      <c r="AP386" s="177" t="s">
        <v>1</v>
      </c>
      <c r="AQ386" s="177" t="s">
        <v>1</v>
      </c>
      <c r="AR386" s="177" t="s">
        <v>1</v>
      </c>
      <c r="AS386" s="177" t="s">
        <v>1</v>
      </c>
      <c r="AT386" s="177" t="s">
        <v>1</v>
      </c>
      <c r="AU386" s="177" t="s">
        <v>1</v>
      </c>
      <c r="AV386" s="177" t="s">
        <v>1</v>
      </c>
      <c r="AW386" s="159" t="s">
        <v>5</v>
      </c>
      <c r="AX386" s="160" t="s">
        <v>5</v>
      </c>
      <c r="AY386" s="177" t="s">
        <v>5</v>
      </c>
      <c r="AZ386" s="177" t="str">
        <f t="shared" si="207"/>
        <v>Yes</v>
      </c>
      <c r="BA386" s="177" t="str">
        <f t="shared" si="208"/>
        <v>Yes</v>
      </c>
      <c r="BB386" s="159" t="s">
        <v>5</v>
      </c>
      <c r="BC386" s="177" t="s">
        <v>5</v>
      </c>
      <c r="BD386" s="177" t="s">
        <v>1</v>
      </c>
      <c r="BE386" s="177" t="s">
        <v>1</v>
      </c>
      <c r="BF386" s="177" t="s">
        <v>5</v>
      </c>
    </row>
    <row r="387" spans="1:58" ht="15.5" thickTop="1" thickBot="1" x14ac:dyDescent="0.4">
      <c r="A387" s="250"/>
      <c r="B387" s="72" t="s">
        <v>114</v>
      </c>
      <c r="D387" s="177" t="s">
        <v>1</v>
      </c>
      <c r="E387" s="177" t="s">
        <v>1</v>
      </c>
      <c r="F387" s="177" t="s">
        <v>1</v>
      </c>
      <c r="G387" s="177" t="s">
        <v>5</v>
      </c>
      <c r="H387" s="159" t="s">
        <v>1</v>
      </c>
      <c r="I387" s="160" t="s">
        <v>5</v>
      </c>
      <c r="J387" s="177" t="s">
        <v>1</v>
      </c>
      <c r="K387" s="159" t="s">
        <v>1</v>
      </c>
      <c r="L387" s="160" t="s">
        <v>5</v>
      </c>
      <c r="M387" s="177" t="s">
        <v>1</v>
      </c>
      <c r="N387" s="159" t="s">
        <v>1</v>
      </c>
      <c r="O387" s="159" t="s">
        <v>1</v>
      </c>
      <c r="P387" s="159" t="s">
        <v>1</v>
      </c>
      <c r="Q387" s="159" t="s">
        <v>1</v>
      </c>
      <c r="R387" s="160" t="s">
        <v>5</v>
      </c>
      <c r="S387" s="159" t="s">
        <v>1</v>
      </c>
      <c r="T387" s="160" t="s">
        <v>5</v>
      </c>
      <c r="U387" s="177" t="s">
        <v>1</v>
      </c>
      <c r="V387" s="177" t="s">
        <v>1</v>
      </c>
      <c r="W387" s="177" t="s">
        <v>1</v>
      </c>
      <c r="X387" s="177" t="s">
        <v>1</v>
      </c>
      <c r="Y387" s="177" t="s">
        <v>5</v>
      </c>
      <c r="Z387" s="177" t="s">
        <v>5</v>
      </c>
      <c r="AA387" s="177" t="s">
        <v>5</v>
      </c>
      <c r="AB387" s="177" t="s">
        <v>1</v>
      </c>
      <c r="AC387" s="177" t="s">
        <v>1</v>
      </c>
      <c r="AD387" s="177" t="str">
        <f t="shared" si="204"/>
        <v>No</v>
      </c>
      <c r="AE387" s="177" t="s">
        <v>1</v>
      </c>
      <c r="AF387" s="177" t="s">
        <v>5</v>
      </c>
      <c r="AG387" s="177" t="s">
        <v>5</v>
      </c>
      <c r="AH387" s="177" t="s">
        <v>5</v>
      </c>
      <c r="AI387" s="177" t="s">
        <v>5</v>
      </c>
      <c r="AJ387" s="177" t="s">
        <v>1</v>
      </c>
      <c r="AK387" s="177" t="str">
        <f t="shared" si="205"/>
        <v>Yes</v>
      </c>
      <c r="AL387" s="177" t="s">
        <v>276</v>
      </c>
      <c r="AM387" s="177" t="s">
        <v>1</v>
      </c>
      <c r="AN387" s="177" t="s">
        <v>5</v>
      </c>
      <c r="AO387" s="177" t="str">
        <f t="shared" si="206"/>
        <v>No</v>
      </c>
      <c r="AP387" s="177" t="s">
        <v>1</v>
      </c>
      <c r="AQ387" s="177" t="s">
        <v>1</v>
      </c>
      <c r="AR387" s="177" t="s">
        <v>1</v>
      </c>
      <c r="AS387" s="177" t="s">
        <v>1</v>
      </c>
      <c r="AT387" s="177" t="s">
        <v>1</v>
      </c>
      <c r="AU387" s="177" t="s">
        <v>1</v>
      </c>
      <c r="AV387" s="177" t="s">
        <v>1</v>
      </c>
      <c r="AW387" s="159" t="s">
        <v>5</v>
      </c>
      <c r="AX387" s="160" t="s">
        <v>5</v>
      </c>
      <c r="AY387" s="177" t="s">
        <v>5</v>
      </c>
      <c r="AZ387" s="177" t="str">
        <f t="shared" si="207"/>
        <v>Yes</v>
      </c>
      <c r="BA387" s="177" t="str">
        <f t="shared" si="208"/>
        <v>Yes</v>
      </c>
      <c r="BB387" s="159" t="s">
        <v>5</v>
      </c>
      <c r="BC387" s="177" t="s">
        <v>5</v>
      </c>
      <c r="BD387" s="177" t="s">
        <v>1</v>
      </c>
      <c r="BE387" s="177" t="s">
        <v>5</v>
      </c>
      <c r="BF387" s="177" t="s">
        <v>5</v>
      </c>
    </row>
    <row r="388" spans="1:58" ht="15.5" thickTop="1" thickBot="1" x14ac:dyDescent="0.4">
      <c r="A388" s="250"/>
      <c r="B388" s="49" t="s">
        <v>115</v>
      </c>
      <c r="D388" s="177" t="s">
        <v>1</v>
      </c>
      <c r="E388" s="177" t="s">
        <v>1</v>
      </c>
      <c r="F388" s="177" t="s">
        <v>1</v>
      </c>
      <c r="G388" s="177" t="s">
        <v>5</v>
      </c>
      <c r="H388" s="159" t="s">
        <v>1</v>
      </c>
      <c r="I388" s="160" t="s">
        <v>5</v>
      </c>
      <c r="J388" s="177" t="s">
        <v>1</v>
      </c>
      <c r="K388" s="159" t="s">
        <v>1</v>
      </c>
      <c r="L388" s="160" t="s">
        <v>5</v>
      </c>
      <c r="M388" s="177" t="s">
        <v>1</v>
      </c>
      <c r="N388" s="159" t="s">
        <v>1</v>
      </c>
      <c r="O388" s="159" t="s">
        <v>1</v>
      </c>
      <c r="P388" s="159" t="s">
        <v>1</v>
      </c>
      <c r="Q388" s="159" t="s">
        <v>1</v>
      </c>
      <c r="R388" s="160" t="s">
        <v>5</v>
      </c>
      <c r="S388" s="159" t="s">
        <v>1</v>
      </c>
      <c r="T388" s="160" t="s">
        <v>5</v>
      </c>
      <c r="U388" s="177" t="s">
        <v>1</v>
      </c>
      <c r="V388" s="177" t="s">
        <v>1</v>
      </c>
      <c r="W388" s="177" t="s">
        <v>1</v>
      </c>
      <c r="X388" s="177" t="s">
        <v>1</v>
      </c>
      <c r="Y388" s="177" t="s">
        <v>1</v>
      </c>
      <c r="Z388" s="177" t="s">
        <v>5</v>
      </c>
      <c r="AA388" s="177" t="s">
        <v>5</v>
      </c>
      <c r="AB388" s="177" t="s">
        <v>1</v>
      </c>
      <c r="AC388" s="177" t="s">
        <v>1</v>
      </c>
      <c r="AD388" s="177" t="str">
        <f t="shared" si="204"/>
        <v>Yes</v>
      </c>
      <c r="AE388" s="177" t="s">
        <v>1</v>
      </c>
      <c r="AF388" s="177" t="s">
        <v>1</v>
      </c>
      <c r="AG388" s="177" t="s">
        <v>1</v>
      </c>
      <c r="AH388" s="177" t="s">
        <v>1</v>
      </c>
      <c r="AI388" s="177" t="s">
        <v>1</v>
      </c>
      <c r="AJ388" s="177" t="s">
        <v>1</v>
      </c>
      <c r="AK388" s="177" t="str">
        <f t="shared" si="205"/>
        <v>Yes</v>
      </c>
      <c r="AL388" s="177" t="s">
        <v>1</v>
      </c>
      <c r="AM388" s="177" t="s">
        <v>1</v>
      </c>
      <c r="AN388" s="177" t="s">
        <v>1</v>
      </c>
      <c r="AO388" s="177" t="str">
        <f t="shared" si="206"/>
        <v>Yes</v>
      </c>
      <c r="AP388" s="177" t="s">
        <v>1</v>
      </c>
      <c r="AQ388" s="177" t="s">
        <v>1</v>
      </c>
      <c r="AR388" s="177" t="s">
        <v>1</v>
      </c>
      <c r="AS388" s="177" t="s">
        <v>1</v>
      </c>
      <c r="AT388" s="177" t="s">
        <v>1</v>
      </c>
      <c r="AU388" s="177" t="s">
        <v>1</v>
      </c>
      <c r="AV388" s="177" t="s">
        <v>1</v>
      </c>
      <c r="AW388" s="159" t="s">
        <v>5</v>
      </c>
      <c r="AX388" s="160" t="s">
        <v>5</v>
      </c>
      <c r="AY388" s="177" t="s">
        <v>5</v>
      </c>
      <c r="AZ388" s="177" t="str">
        <f t="shared" si="207"/>
        <v>Yes</v>
      </c>
      <c r="BA388" s="177" t="str">
        <f t="shared" si="208"/>
        <v>Yes</v>
      </c>
      <c r="BB388" s="159" t="s">
        <v>5</v>
      </c>
      <c r="BC388" s="177" t="s">
        <v>5</v>
      </c>
      <c r="BD388" s="177" t="s">
        <v>1</v>
      </c>
      <c r="BE388" s="177" t="s">
        <v>1</v>
      </c>
      <c r="BF388" s="177" t="s">
        <v>5</v>
      </c>
    </row>
    <row r="389" spans="1:58" ht="15.5" thickTop="1" thickBot="1" x14ac:dyDescent="0.4">
      <c r="A389" s="250"/>
      <c r="B389" s="49" t="s">
        <v>116</v>
      </c>
      <c r="D389" s="177" t="s">
        <v>1</v>
      </c>
      <c r="E389" s="177" t="s">
        <v>1</v>
      </c>
      <c r="F389" s="177" t="s">
        <v>1</v>
      </c>
      <c r="G389" s="177" t="s">
        <v>5</v>
      </c>
      <c r="H389" s="159" t="s">
        <v>1</v>
      </c>
      <c r="I389" s="160" t="s">
        <v>5</v>
      </c>
      <c r="J389" s="177" t="s">
        <v>1</v>
      </c>
      <c r="K389" s="159" t="s">
        <v>1</v>
      </c>
      <c r="L389" s="160" t="s">
        <v>5</v>
      </c>
      <c r="M389" s="177" t="s">
        <v>1</v>
      </c>
      <c r="N389" s="159" t="s">
        <v>1</v>
      </c>
      <c r="O389" s="159" t="s">
        <v>1</v>
      </c>
      <c r="P389" s="159" t="s">
        <v>1</v>
      </c>
      <c r="Q389" s="159" t="s">
        <v>1</v>
      </c>
      <c r="R389" s="160" t="s">
        <v>5</v>
      </c>
      <c r="S389" s="159" t="s">
        <v>1</v>
      </c>
      <c r="T389" s="160" t="s">
        <v>5</v>
      </c>
      <c r="U389" s="177" t="s">
        <v>1</v>
      </c>
      <c r="V389" s="177" t="s">
        <v>1</v>
      </c>
      <c r="W389" s="177" t="s">
        <v>1</v>
      </c>
      <c r="X389" s="177" t="s">
        <v>1</v>
      </c>
      <c r="Y389" s="177" t="s">
        <v>1</v>
      </c>
      <c r="Z389" s="177" t="s">
        <v>5</v>
      </c>
      <c r="AA389" s="177" t="s">
        <v>5</v>
      </c>
      <c r="AB389" s="177" t="s">
        <v>1</v>
      </c>
      <c r="AC389" s="177" t="s">
        <v>1</v>
      </c>
      <c r="AD389" s="177" t="str">
        <f t="shared" si="204"/>
        <v>Yes</v>
      </c>
      <c r="AE389" s="177" t="s">
        <v>1</v>
      </c>
      <c r="AF389" s="177" t="s">
        <v>1</v>
      </c>
      <c r="AG389" s="177" t="s">
        <v>1</v>
      </c>
      <c r="AH389" s="177" t="s">
        <v>1</v>
      </c>
      <c r="AI389" s="177" t="s">
        <v>1</v>
      </c>
      <c r="AJ389" s="177" t="s">
        <v>1</v>
      </c>
      <c r="AK389" s="177" t="str">
        <f t="shared" si="205"/>
        <v>Yes</v>
      </c>
      <c r="AL389" s="177" t="s">
        <v>1</v>
      </c>
      <c r="AM389" s="177" t="s">
        <v>1</v>
      </c>
      <c r="AN389" s="177" t="s">
        <v>1</v>
      </c>
      <c r="AO389" s="177" t="str">
        <f t="shared" si="206"/>
        <v>Yes</v>
      </c>
      <c r="AP389" s="177" t="s">
        <v>1</v>
      </c>
      <c r="AQ389" s="177" t="s">
        <v>1</v>
      </c>
      <c r="AR389" s="177" t="s">
        <v>1</v>
      </c>
      <c r="AS389" s="177" t="s">
        <v>1</v>
      </c>
      <c r="AT389" s="177" t="s">
        <v>1</v>
      </c>
      <c r="AU389" s="177" t="s">
        <v>1</v>
      </c>
      <c r="AV389" s="177" t="s">
        <v>1</v>
      </c>
      <c r="AW389" s="159" t="s">
        <v>5</v>
      </c>
      <c r="AX389" s="160" t="s">
        <v>5</v>
      </c>
      <c r="AY389" s="177" t="s">
        <v>5</v>
      </c>
      <c r="AZ389" s="177" t="str">
        <f t="shared" si="207"/>
        <v>Yes</v>
      </c>
      <c r="BA389" s="177" t="str">
        <f t="shared" si="208"/>
        <v>Yes</v>
      </c>
      <c r="BB389" s="159" t="s">
        <v>5</v>
      </c>
      <c r="BC389" s="177" t="s">
        <v>5</v>
      </c>
      <c r="BD389" s="177" t="s">
        <v>1</v>
      </c>
      <c r="BE389" s="177" t="s">
        <v>1</v>
      </c>
      <c r="BF389" s="177" t="s">
        <v>5</v>
      </c>
    </row>
    <row r="390" spans="1:58" ht="15" thickTop="1" x14ac:dyDescent="0.35">
      <c r="A390" s="250"/>
      <c r="B390" s="12" t="s">
        <v>237</v>
      </c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</row>
    <row r="391" spans="1:58" ht="15" thickBot="1" x14ac:dyDescent="0.4">
      <c r="A391" s="250"/>
      <c r="B391" s="58" t="s">
        <v>170</v>
      </c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</row>
    <row r="392" spans="1:58" ht="15.5" thickTop="1" thickBot="1" x14ac:dyDescent="0.4">
      <c r="A392" s="250"/>
      <c r="B392" s="47" t="str">
        <f>IF(api_version=2,"Local Financial elements","")</f>
        <v>Local Financial elements</v>
      </c>
      <c r="C392" s="94" t="s">
        <v>171</v>
      </c>
      <c r="D392" s="177" t="str">
        <f>IF(api_version=2,"Yes","No")</f>
        <v>Yes</v>
      </c>
      <c r="E392" s="177" t="str">
        <f>IF(api_version=2,"Yes","No")</f>
        <v>Yes</v>
      </c>
      <c r="F392" s="207" t="s">
        <v>5</v>
      </c>
      <c r="G392" s="207" t="str">
        <f>IF(api_version=2,"Yes","No")</f>
        <v>Yes</v>
      </c>
      <c r="H392" s="196" t="str">
        <f>IF(api_version=2,"Yes","No")</f>
        <v>Yes</v>
      </c>
      <c r="I392" s="160" t="s">
        <v>5</v>
      </c>
      <c r="J392" s="177" t="str">
        <f>IF(api_version=2,"Yes","No")</f>
        <v>Yes</v>
      </c>
      <c r="K392" s="159" t="str">
        <f>IF(api_version=2,"Yes","No")</f>
        <v>Yes</v>
      </c>
      <c r="L392" s="160" t="s">
        <v>5</v>
      </c>
      <c r="M392" s="207" t="s">
        <v>1</v>
      </c>
      <c r="N392" s="196" t="str">
        <f>IF(api_version=2,"Yes","No")</f>
        <v>Yes</v>
      </c>
      <c r="O392" s="196" t="str">
        <f>IF(api_version=2,"Yes","No")</f>
        <v>Yes</v>
      </c>
      <c r="P392" s="196" t="str">
        <f>IF(api_version=2,"Yes","No")</f>
        <v>Yes</v>
      </c>
      <c r="Q392" s="159" t="s">
        <v>5</v>
      </c>
      <c r="R392" s="197" t="s">
        <v>5</v>
      </c>
      <c r="S392" s="159" t="str">
        <f>IF(api_version=2,"Yes","No")</f>
        <v>Yes</v>
      </c>
      <c r="T392" s="197" t="s">
        <v>5</v>
      </c>
      <c r="U392" s="207" t="s">
        <v>5</v>
      </c>
      <c r="V392" s="207" t="s">
        <v>5</v>
      </c>
      <c r="W392" s="207" t="s">
        <v>5</v>
      </c>
      <c r="X392" s="207" t="s">
        <v>5</v>
      </c>
      <c r="Y392" s="177" t="s">
        <v>5</v>
      </c>
      <c r="Z392" s="207" t="s">
        <v>5</v>
      </c>
      <c r="AA392" s="207" t="s">
        <v>5</v>
      </c>
      <c r="AB392" s="207" t="s">
        <v>1</v>
      </c>
      <c r="AC392" s="207" t="s">
        <v>5</v>
      </c>
      <c r="AD392" s="207" t="str">
        <f>AH392</f>
        <v>No</v>
      </c>
      <c r="AE392" s="207" t="s">
        <v>5</v>
      </c>
      <c r="AF392" s="177" t="str">
        <f>IF(api_version=2,"Yes","No")</f>
        <v>Yes</v>
      </c>
      <c r="AG392" s="207" t="str">
        <f>IF(api_version=2,"No","No")</f>
        <v>No</v>
      </c>
      <c r="AH392" s="207" t="str">
        <f>IF(api_version=2,"No","No")</f>
        <v>No</v>
      </c>
      <c r="AI392" s="207" t="str">
        <f>IF(api_version=2,"No","No")</f>
        <v>No</v>
      </c>
      <c r="AJ392" s="207" t="str">
        <f>IF(api_version=2,"No","No")</f>
        <v>No</v>
      </c>
      <c r="AK392" s="177" t="str">
        <f>IF(api_version=2,"No","No")</f>
        <v>No</v>
      </c>
      <c r="AL392" s="177" t="str">
        <f>IF(api_version=2,"Yes","No")</f>
        <v>Yes</v>
      </c>
      <c r="AM392" s="177" t="str">
        <f>IF(api_version=2,"Yes","No")</f>
        <v>Yes</v>
      </c>
      <c r="AN392" s="207" t="s">
        <v>1</v>
      </c>
      <c r="AO392" s="207" t="str">
        <f>IF(api_version=2,"No","No")</f>
        <v>No</v>
      </c>
      <c r="AP392" s="207" t="s">
        <v>5</v>
      </c>
      <c r="AQ392" s="207" t="s">
        <v>303</v>
      </c>
      <c r="AR392" s="207" t="s">
        <v>5</v>
      </c>
      <c r="AS392" s="207" t="s">
        <v>5</v>
      </c>
      <c r="AT392" s="207" t="str">
        <f>IF(api_version=2,"No","No")</f>
        <v>No</v>
      </c>
      <c r="AU392" s="207" t="str">
        <f>IF(api_version=2,"No","No")</f>
        <v>No</v>
      </c>
      <c r="AV392" s="177" t="str">
        <f>IF(api_version=2,"Yes","No")</f>
        <v>Yes</v>
      </c>
      <c r="AW392" s="196" t="s">
        <v>5</v>
      </c>
      <c r="AX392" s="197" t="s">
        <v>5</v>
      </c>
      <c r="AY392" s="207" t="s">
        <v>5</v>
      </c>
      <c r="AZ392" s="177" t="str">
        <f>AV392</f>
        <v>Yes</v>
      </c>
      <c r="BA392" s="177" t="str">
        <f>AV392</f>
        <v>Yes</v>
      </c>
      <c r="BB392" s="196" t="s">
        <v>5</v>
      </c>
      <c r="BC392" s="207" t="s">
        <v>5</v>
      </c>
      <c r="BD392" s="177" t="str">
        <f>IF(api_version=2,"Yes","No")</f>
        <v>Yes</v>
      </c>
      <c r="BE392" s="177" t="str">
        <f>IF(api_version=2,"Yes","No")</f>
        <v>Yes</v>
      </c>
      <c r="BF392" s="207" t="s">
        <v>5</v>
      </c>
    </row>
    <row r="393" spans="1:58" ht="15" thickTop="1" x14ac:dyDescent="0.35">
      <c r="A393" s="231"/>
      <c r="B393" s="12" t="s">
        <v>237</v>
      </c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</row>
    <row r="394" spans="1:58" ht="14.5" hidden="1" x14ac:dyDescent="0.35">
      <c r="A394" s="231"/>
      <c r="B394" s="25" t="s">
        <v>242</v>
      </c>
      <c r="D394" s="167" t="s">
        <v>5</v>
      </c>
      <c r="E394" s="167" t="s">
        <v>1</v>
      </c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</row>
    <row r="395" spans="1:58" ht="14.5" hidden="1" x14ac:dyDescent="0.35">
      <c r="A395" s="231"/>
      <c r="B395" s="25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</row>
    <row r="396" spans="1:58" x14ac:dyDescent="0.35">
      <c r="A396" s="231"/>
      <c r="B396" s="51" t="s">
        <v>249</v>
      </c>
      <c r="D396" s="207" t="s">
        <v>1</v>
      </c>
      <c r="E396" s="207" t="s">
        <v>1</v>
      </c>
      <c r="F396" s="207" t="s">
        <v>1</v>
      </c>
      <c r="G396" s="207" t="s">
        <v>1</v>
      </c>
      <c r="H396" s="196" t="s">
        <v>1</v>
      </c>
      <c r="I396" s="197" t="s">
        <v>1</v>
      </c>
      <c r="J396" s="207" t="s">
        <v>1</v>
      </c>
      <c r="K396" s="196" t="s">
        <v>1</v>
      </c>
      <c r="L396" s="197" t="s">
        <v>1</v>
      </c>
      <c r="M396" s="207" t="s">
        <v>1</v>
      </c>
      <c r="N396" s="196" t="s">
        <v>1</v>
      </c>
      <c r="O396" s="196" t="s">
        <v>1</v>
      </c>
      <c r="P396" s="196" t="s">
        <v>1</v>
      </c>
      <c r="Q396" s="196" t="s">
        <v>1</v>
      </c>
      <c r="R396" s="197" t="s">
        <v>1</v>
      </c>
      <c r="S396" s="196" t="s">
        <v>1</v>
      </c>
      <c r="T396" s="197" t="s">
        <v>1</v>
      </c>
      <c r="U396" s="207" t="s">
        <v>1</v>
      </c>
      <c r="V396" s="207" t="s">
        <v>1</v>
      </c>
      <c r="W396" s="207" t="s">
        <v>1</v>
      </c>
      <c r="X396" s="207" t="s">
        <v>1</v>
      </c>
      <c r="Y396" s="197" t="s">
        <v>5</v>
      </c>
      <c r="Z396" s="207" t="s">
        <v>1</v>
      </c>
      <c r="AA396" s="207" t="s">
        <v>1</v>
      </c>
      <c r="AB396" s="207" t="s">
        <v>1</v>
      </c>
      <c r="AC396" s="207" t="s">
        <v>1</v>
      </c>
      <c r="AD396" s="207" t="str">
        <f>AH396</f>
        <v>Yes</v>
      </c>
      <c r="AE396" s="207" t="s">
        <v>5</v>
      </c>
      <c r="AF396" s="207" t="s">
        <v>1</v>
      </c>
      <c r="AG396" s="207" t="s">
        <v>1</v>
      </c>
      <c r="AH396" s="207" t="s">
        <v>1</v>
      </c>
      <c r="AI396" s="207" t="s">
        <v>1</v>
      </c>
      <c r="AJ396" s="207" t="s">
        <v>1</v>
      </c>
      <c r="AK396" s="197" t="s">
        <v>5</v>
      </c>
      <c r="AL396" s="207" t="s">
        <v>1</v>
      </c>
      <c r="AM396" s="207" t="s">
        <v>1</v>
      </c>
      <c r="AN396" s="207" t="s">
        <v>1</v>
      </c>
      <c r="AO396" s="197" t="s">
        <v>5</v>
      </c>
      <c r="AP396" s="197" t="s">
        <v>5</v>
      </c>
      <c r="AQ396" s="197" t="s">
        <v>5</v>
      </c>
      <c r="AR396" s="207" t="s">
        <v>1</v>
      </c>
      <c r="AS396" s="207" t="s">
        <v>1</v>
      </c>
      <c r="AT396" s="197" t="s">
        <v>5</v>
      </c>
      <c r="AU396" s="207" t="s">
        <v>1</v>
      </c>
      <c r="AV396" s="207" t="s">
        <v>1</v>
      </c>
      <c r="AW396" s="196" t="s">
        <v>1</v>
      </c>
      <c r="AX396" s="197" t="s">
        <v>1</v>
      </c>
      <c r="AY396" s="207" t="s">
        <v>1</v>
      </c>
      <c r="AZ396" s="207" t="s">
        <v>1</v>
      </c>
      <c r="BA396" s="207" t="s">
        <v>1</v>
      </c>
      <c r="BB396" s="207" t="s">
        <v>5</v>
      </c>
      <c r="BC396" s="197" t="s">
        <v>5</v>
      </c>
      <c r="BD396" s="197" t="s">
        <v>5</v>
      </c>
      <c r="BE396" s="197" t="s">
        <v>5</v>
      </c>
      <c r="BF396" s="207" t="s">
        <v>1</v>
      </c>
    </row>
    <row r="397" spans="1:58" ht="14.5" x14ac:dyDescent="0.35">
      <c r="A397" s="231"/>
      <c r="B397" s="195" t="s">
        <v>284</v>
      </c>
      <c r="D397" s="207" t="s">
        <v>1</v>
      </c>
      <c r="E397" s="207" t="s">
        <v>1</v>
      </c>
      <c r="F397" s="207" t="s">
        <v>1</v>
      </c>
      <c r="G397" s="207" t="s">
        <v>1</v>
      </c>
      <c r="H397" s="196" t="s">
        <v>1</v>
      </c>
      <c r="I397" s="197" t="s">
        <v>1</v>
      </c>
      <c r="J397" s="207" t="s">
        <v>1</v>
      </c>
      <c r="K397" s="196" t="s">
        <v>1</v>
      </c>
      <c r="L397" s="197" t="s">
        <v>1</v>
      </c>
      <c r="M397" s="207" t="s">
        <v>1</v>
      </c>
      <c r="N397" s="196" t="s">
        <v>1</v>
      </c>
      <c r="O397" s="196" t="s">
        <v>1</v>
      </c>
      <c r="P397" s="196" t="s">
        <v>1</v>
      </c>
      <c r="Q397" s="196" t="s">
        <v>1</v>
      </c>
      <c r="R397" s="197" t="s">
        <v>1</v>
      </c>
      <c r="S397" s="196" t="s">
        <v>1</v>
      </c>
      <c r="T397" s="197" t="s">
        <v>1</v>
      </c>
      <c r="U397" s="207" t="s">
        <v>1</v>
      </c>
      <c r="V397" s="207" t="s">
        <v>1</v>
      </c>
      <c r="W397" s="207" t="s">
        <v>1</v>
      </c>
      <c r="X397" s="207" t="s">
        <v>1</v>
      </c>
      <c r="Y397" s="197" t="s">
        <v>5</v>
      </c>
      <c r="Z397" s="197" t="s">
        <v>5</v>
      </c>
      <c r="AA397" s="197" t="s">
        <v>5</v>
      </c>
      <c r="AB397" s="207" t="s">
        <v>1</v>
      </c>
      <c r="AC397" s="207" t="s">
        <v>1</v>
      </c>
      <c r="AD397" s="207" t="str">
        <f>AH397</f>
        <v>Yes</v>
      </c>
      <c r="AE397" s="207" t="s">
        <v>5</v>
      </c>
      <c r="AF397" s="197" t="s">
        <v>5</v>
      </c>
      <c r="AG397" s="207" t="s">
        <v>1</v>
      </c>
      <c r="AH397" s="207" t="s">
        <v>1</v>
      </c>
      <c r="AI397" s="207" t="s">
        <v>1</v>
      </c>
      <c r="AJ397" s="207" t="s">
        <v>1</v>
      </c>
      <c r="AK397" s="197" t="s">
        <v>5</v>
      </c>
      <c r="AL397" s="207" t="s">
        <v>1</v>
      </c>
      <c r="AM397" s="207" t="s">
        <v>1</v>
      </c>
      <c r="AN397" s="207" t="s">
        <v>1</v>
      </c>
      <c r="AO397" s="197" t="s">
        <v>5</v>
      </c>
      <c r="AP397" s="197" t="s">
        <v>5</v>
      </c>
      <c r="AQ397" s="197" t="s">
        <v>5</v>
      </c>
      <c r="AR397" s="207" t="s">
        <v>1</v>
      </c>
      <c r="AS397" s="197" t="s">
        <v>5</v>
      </c>
      <c r="AT397" s="197" t="s">
        <v>5</v>
      </c>
      <c r="AU397" s="207" t="s">
        <v>1</v>
      </c>
      <c r="AV397" s="207" t="s">
        <v>1</v>
      </c>
      <c r="AW397" s="196" t="s">
        <v>1</v>
      </c>
      <c r="AX397" s="197" t="s">
        <v>1</v>
      </c>
      <c r="AY397" s="207" t="s">
        <v>5</v>
      </c>
      <c r="AZ397" s="207" t="s">
        <v>1</v>
      </c>
      <c r="BA397" s="207" t="s">
        <v>1</v>
      </c>
      <c r="BB397" s="207" t="s">
        <v>5</v>
      </c>
      <c r="BC397" s="197" t="s">
        <v>5</v>
      </c>
      <c r="BD397" s="197" t="s">
        <v>5</v>
      </c>
      <c r="BE397" s="197" t="s">
        <v>5</v>
      </c>
      <c r="BF397" s="207" t="s">
        <v>1</v>
      </c>
    </row>
    <row r="398" spans="1:58" ht="14.5" x14ac:dyDescent="0.35">
      <c r="A398" s="231"/>
      <c r="B398" s="195" t="s">
        <v>392</v>
      </c>
      <c r="D398" s="207" t="s">
        <v>1</v>
      </c>
      <c r="E398" s="207" t="s">
        <v>1</v>
      </c>
      <c r="F398" s="207" t="s">
        <v>1</v>
      </c>
      <c r="G398" s="207" t="s">
        <v>5</v>
      </c>
      <c r="H398" s="196" t="s">
        <v>1</v>
      </c>
      <c r="I398" s="197" t="s">
        <v>1</v>
      </c>
      <c r="J398" s="207" t="s">
        <v>1</v>
      </c>
      <c r="K398" s="196" t="s">
        <v>1</v>
      </c>
      <c r="L398" s="197" t="s">
        <v>1</v>
      </c>
      <c r="M398" s="207" t="s">
        <v>1</v>
      </c>
      <c r="N398" s="196" t="s">
        <v>1</v>
      </c>
      <c r="O398" s="196" t="s">
        <v>1</v>
      </c>
      <c r="P398" s="196" t="s">
        <v>1</v>
      </c>
      <c r="Q398" s="196" t="s">
        <v>1</v>
      </c>
      <c r="R398" s="197" t="s">
        <v>5</v>
      </c>
      <c r="S398" s="196" t="s">
        <v>1</v>
      </c>
      <c r="T398" s="197" t="s">
        <v>1</v>
      </c>
      <c r="U398" s="206" t="s">
        <v>238</v>
      </c>
      <c r="V398" s="207" t="s">
        <v>5</v>
      </c>
      <c r="W398" s="207" t="s">
        <v>5</v>
      </c>
      <c r="X398" s="207" t="s">
        <v>5</v>
      </c>
      <c r="Y398" s="207" t="s">
        <v>5</v>
      </c>
      <c r="Z398" s="207" t="s">
        <v>5</v>
      </c>
      <c r="AA398" s="207" t="s">
        <v>5</v>
      </c>
      <c r="AB398" s="206" t="s">
        <v>238</v>
      </c>
      <c r="AC398" s="207" t="s">
        <v>5</v>
      </c>
      <c r="AD398" s="206" t="s">
        <v>238</v>
      </c>
      <c r="AE398" s="206" t="s">
        <v>303</v>
      </c>
      <c r="AF398" s="207" t="s">
        <v>5</v>
      </c>
      <c r="AG398" s="207" t="s">
        <v>5</v>
      </c>
      <c r="AH398" s="206" t="s">
        <v>238</v>
      </c>
      <c r="AI398" s="206" t="s">
        <v>238</v>
      </c>
      <c r="AJ398" s="207" t="s">
        <v>5</v>
      </c>
      <c r="AK398" s="207" t="s">
        <v>5</v>
      </c>
      <c r="AL398" s="207" t="s">
        <v>5</v>
      </c>
      <c r="AM398" s="207" t="s">
        <v>1</v>
      </c>
      <c r="AN398" s="207" t="s">
        <v>5</v>
      </c>
      <c r="AO398" s="207" t="s">
        <v>5</v>
      </c>
      <c r="AP398" s="207" t="s">
        <v>5</v>
      </c>
      <c r="AQ398" s="207" t="s">
        <v>5</v>
      </c>
      <c r="AR398" s="207" t="s">
        <v>5</v>
      </c>
      <c r="AS398" s="207" t="s">
        <v>5</v>
      </c>
      <c r="AT398" s="207" t="s">
        <v>5</v>
      </c>
      <c r="AU398" s="207" t="s">
        <v>5</v>
      </c>
      <c r="AV398" s="207" t="s">
        <v>5</v>
      </c>
      <c r="AW398" s="196" t="s">
        <v>5</v>
      </c>
      <c r="AX398" s="197" t="s">
        <v>5</v>
      </c>
      <c r="AY398" s="207" t="s">
        <v>5</v>
      </c>
      <c r="AZ398" s="207" t="s">
        <v>5</v>
      </c>
      <c r="BA398" s="207" t="s">
        <v>1</v>
      </c>
      <c r="BB398" s="207" t="s">
        <v>5</v>
      </c>
      <c r="BC398" s="206" t="s">
        <v>238</v>
      </c>
      <c r="BD398" s="207" t="s">
        <v>5</v>
      </c>
      <c r="BE398" s="207" t="s">
        <v>5</v>
      </c>
      <c r="BF398" s="207" t="s">
        <v>5</v>
      </c>
    </row>
    <row r="399" spans="1:58" ht="14.5" x14ac:dyDescent="0.35">
      <c r="A399" s="231"/>
      <c r="B399" s="195" t="s">
        <v>420</v>
      </c>
      <c r="D399" s="206" t="s">
        <v>234</v>
      </c>
      <c r="E399" s="177" t="s">
        <v>5</v>
      </c>
      <c r="F399" s="177" t="s">
        <v>5</v>
      </c>
      <c r="G399" s="206" t="str">
        <f>IF(api_version=2,"Yes*","No")</f>
        <v>Yes*</v>
      </c>
      <c r="H399" s="159" t="s">
        <v>1</v>
      </c>
      <c r="I399" s="160" t="s">
        <v>5</v>
      </c>
      <c r="J399" s="177" t="s">
        <v>5</v>
      </c>
      <c r="K399" s="159" t="s">
        <v>5</v>
      </c>
      <c r="L399" s="160" t="s">
        <v>5</v>
      </c>
      <c r="M399" s="177" t="s">
        <v>1</v>
      </c>
      <c r="N399" s="159" t="s">
        <v>5</v>
      </c>
      <c r="O399" s="159" t="s">
        <v>5</v>
      </c>
      <c r="P399" s="159" t="s">
        <v>5</v>
      </c>
      <c r="Q399" s="196" t="s">
        <v>5</v>
      </c>
      <c r="R399" s="197" t="s">
        <v>5</v>
      </c>
      <c r="S399" s="166" t="s">
        <v>238</v>
      </c>
      <c r="T399" s="160" t="s">
        <v>5</v>
      </c>
      <c r="U399" s="177" t="s">
        <v>5</v>
      </c>
      <c r="V399" s="197" t="s">
        <v>5</v>
      </c>
      <c r="W399" s="197" t="s">
        <v>5</v>
      </c>
      <c r="X399" s="197" t="s">
        <v>5</v>
      </c>
      <c r="Y399" s="197" t="s">
        <v>5</v>
      </c>
      <c r="Z399" s="197" t="s">
        <v>5</v>
      </c>
      <c r="AA399" s="197" t="s">
        <v>5</v>
      </c>
      <c r="AB399" s="197" t="s">
        <v>5</v>
      </c>
      <c r="AC399" s="197" t="s">
        <v>5</v>
      </c>
      <c r="AD399" s="197" t="str">
        <f>AH399</f>
        <v>No</v>
      </c>
      <c r="AE399" s="197" t="s">
        <v>5</v>
      </c>
      <c r="AF399" s="197" t="s">
        <v>5</v>
      </c>
      <c r="AG399" s="197" t="s">
        <v>5</v>
      </c>
      <c r="AH399" s="197" t="s">
        <v>5</v>
      </c>
      <c r="AI399" s="197" t="s">
        <v>5</v>
      </c>
      <c r="AJ399" s="197" t="s">
        <v>5</v>
      </c>
      <c r="AK399" s="197" t="s">
        <v>5</v>
      </c>
      <c r="AL399" s="197" t="s">
        <v>5</v>
      </c>
      <c r="AM399" s="197" t="s">
        <v>5</v>
      </c>
      <c r="AN399" s="177" t="s">
        <v>5</v>
      </c>
      <c r="AO399" s="197" t="s">
        <v>5</v>
      </c>
      <c r="AP399" s="197" t="s">
        <v>5</v>
      </c>
      <c r="AQ399" s="197" t="s">
        <v>5</v>
      </c>
      <c r="AR399" s="197" t="s">
        <v>5</v>
      </c>
      <c r="AS399" s="197" t="s">
        <v>5</v>
      </c>
      <c r="AT399" s="197" t="s">
        <v>5</v>
      </c>
      <c r="AU399" s="197" t="s">
        <v>5</v>
      </c>
      <c r="AV399" s="197" t="s">
        <v>5</v>
      </c>
      <c r="AW399" s="197" t="s">
        <v>5</v>
      </c>
      <c r="AX399" s="197" t="s">
        <v>5</v>
      </c>
      <c r="AY399" s="197" t="s">
        <v>5</v>
      </c>
      <c r="AZ399" s="197" t="s">
        <v>5</v>
      </c>
      <c r="BA399" s="197" t="s">
        <v>5</v>
      </c>
      <c r="BB399" s="197" t="s">
        <v>5</v>
      </c>
      <c r="BC399" s="197" t="s">
        <v>5</v>
      </c>
      <c r="BD399" s="197" t="s">
        <v>5</v>
      </c>
      <c r="BE399" s="197" t="s">
        <v>5</v>
      </c>
      <c r="BF399" s="197" t="s">
        <v>5</v>
      </c>
    </row>
    <row r="400" spans="1:58" ht="14.5" x14ac:dyDescent="0.35">
      <c r="A400" s="231"/>
      <c r="B400" s="195" t="s">
        <v>395</v>
      </c>
      <c r="D400" s="177" t="s">
        <v>5</v>
      </c>
      <c r="E400" s="206" t="s">
        <v>234</v>
      </c>
      <c r="F400" s="177" t="s">
        <v>5</v>
      </c>
      <c r="G400" s="177" t="s">
        <v>5</v>
      </c>
      <c r="H400" s="166" t="s">
        <v>238</v>
      </c>
      <c r="I400" s="160" t="s">
        <v>5</v>
      </c>
      <c r="J400" s="177" t="s">
        <v>5</v>
      </c>
      <c r="K400" s="177" t="s">
        <v>5</v>
      </c>
      <c r="L400" s="177" t="s">
        <v>5</v>
      </c>
      <c r="M400" s="177" t="s">
        <v>5</v>
      </c>
      <c r="N400" s="159" t="s">
        <v>1</v>
      </c>
      <c r="O400" s="159" t="s">
        <v>1</v>
      </c>
      <c r="P400" s="159" t="s">
        <v>1</v>
      </c>
      <c r="Q400" s="196" t="s">
        <v>5</v>
      </c>
      <c r="R400" s="197" t="s">
        <v>5</v>
      </c>
      <c r="S400" s="166"/>
      <c r="T400" s="197" t="s">
        <v>5</v>
      </c>
      <c r="U400" s="197" t="s">
        <v>5</v>
      </c>
      <c r="V400" s="197" t="s">
        <v>5</v>
      </c>
      <c r="W400" s="197" t="s">
        <v>5</v>
      </c>
      <c r="X400" s="197" t="s">
        <v>5</v>
      </c>
      <c r="Y400" s="197" t="s">
        <v>5</v>
      </c>
      <c r="Z400" s="197" t="s">
        <v>5</v>
      </c>
      <c r="AA400" s="197" t="s">
        <v>5</v>
      </c>
      <c r="AB400" s="197" t="s">
        <v>5</v>
      </c>
      <c r="AC400" s="197" t="s">
        <v>5</v>
      </c>
      <c r="AD400" s="197" t="str">
        <f t="shared" ref="AD400:AD407" si="209">AH400</f>
        <v>No</v>
      </c>
      <c r="AE400" s="197" t="s">
        <v>5</v>
      </c>
      <c r="AF400" s="197" t="s">
        <v>5</v>
      </c>
      <c r="AG400" s="197" t="s">
        <v>5</v>
      </c>
      <c r="AH400" s="197" t="s">
        <v>5</v>
      </c>
      <c r="AI400" s="197" t="s">
        <v>5</v>
      </c>
      <c r="AJ400" s="197" t="s">
        <v>5</v>
      </c>
      <c r="AK400" s="197" t="s">
        <v>5</v>
      </c>
      <c r="AL400" s="197" t="s">
        <v>5</v>
      </c>
      <c r="AM400" s="197" t="s">
        <v>5</v>
      </c>
      <c r="AN400" s="177" t="s">
        <v>5</v>
      </c>
      <c r="AO400" s="197" t="s">
        <v>5</v>
      </c>
      <c r="AP400" s="197" t="s">
        <v>5</v>
      </c>
      <c r="AQ400" s="197" t="s">
        <v>5</v>
      </c>
      <c r="AR400" s="197" t="s">
        <v>5</v>
      </c>
      <c r="AS400" s="197" t="s">
        <v>5</v>
      </c>
      <c r="AT400" s="197" t="s">
        <v>5</v>
      </c>
      <c r="AU400" s="197" t="s">
        <v>5</v>
      </c>
      <c r="AV400" s="197" t="s">
        <v>5</v>
      </c>
      <c r="AW400" s="197" t="s">
        <v>5</v>
      </c>
      <c r="AX400" s="197" t="s">
        <v>5</v>
      </c>
      <c r="AY400" s="197" t="s">
        <v>5</v>
      </c>
      <c r="AZ400" s="197" t="s">
        <v>5</v>
      </c>
      <c r="BA400" s="197" t="s">
        <v>5</v>
      </c>
      <c r="BB400" s="197" t="s">
        <v>5</v>
      </c>
      <c r="BC400" s="197" t="s">
        <v>5</v>
      </c>
      <c r="BD400" s="197" t="s">
        <v>5</v>
      </c>
      <c r="BE400" s="197" t="s">
        <v>5</v>
      </c>
      <c r="BF400" s="197" t="s">
        <v>5</v>
      </c>
    </row>
    <row r="401" spans="1:58" ht="14.5" x14ac:dyDescent="0.35">
      <c r="A401" s="231"/>
      <c r="B401" s="195" t="s">
        <v>394</v>
      </c>
      <c r="D401" s="177" t="s">
        <v>1</v>
      </c>
      <c r="E401" s="177" t="s">
        <v>1</v>
      </c>
      <c r="F401" s="177" t="s">
        <v>5</v>
      </c>
      <c r="G401" s="177" t="s">
        <v>1</v>
      </c>
      <c r="H401" s="196" t="s">
        <v>5</v>
      </c>
      <c r="I401" s="160" t="s">
        <v>5</v>
      </c>
      <c r="J401" s="177" t="s">
        <v>5</v>
      </c>
      <c r="K401" s="177" t="s">
        <v>5</v>
      </c>
      <c r="L401" s="177" t="s">
        <v>5</v>
      </c>
      <c r="M401" s="177" t="s">
        <v>5</v>
      </c>
      <c r="N401" s="159" t="s">
        <v>1</v>
      </c>
      <c r="O401" s="159" t="s">
        <v>1</v>
      </c>
      <c r="P401" s="159" t="s">
        <v>5</v>
      </c>
      <c r="Q401" s="196" t="s">
        <v>5</v>
      </c>
      <c r="R401" s="197" t="s">
        <v>5</v>
      </c>
      <c r="S401" s="166"/>
      <c r="T401" s="197" t="s">
        <v>5</v>
      </c>
      <c r="U401" s="197" t="s">
        <v>5</v>
      </c>
      <c r="V401" s="197" t="s">
        <v>5</v>
      </c>
      <c r="W401" s="197" t="s">
        <v>5</v>
      </c>
      <c r="X401" s="197" t="s">
        <v>5</v>
      </c>
      <c r="Y401" s="197" t="s">
        <v>5</v>
      </c>
      <c r="Z401" s="197" t="s">
        <v>5</v>
      </c>
      <c r="AA401" s="197" t="s">
        <v>5</v>
      </c>
      <c r="AB401" s="197" t="s">
        <v>5</v>
      </c>
      <c r="AC401" s="197" t="s">
        <v>5</v>
      </c>
      <c r="AD401" s="197" t="str">
        <f t="shared" si="209"/>
        <v>No</v>
      </c>
      <c r="AE401" s="197" t="s">
        <v>5</v>
      </c>
      <c r="AF401" s="197" t="s">
        <v>5</v>
      </c>
      <c r="AG401" s="197" t="s">
        <v>5</v>
      </c>
      <c r="AH401" s="197" t="s">
        <v>5</v>
      </c>
      <c r="AI401" s="197" t="s">
        <v>5</v>
      </c>
      <c r="AJ401" s="197" t="s">
        <v>5</v>
      </c>
      <c r="AK401" s="197" t="s">
        <v>5</v>
      </c>
      <c r="AL401" s="197" t="s">
        <v>5</v>
      </c>
      <c r="AM401" s="197" t="s">
        <v>5</v>
      </c>
      <c r="AN401" s="206" t="s">
        <v>238</v>
      </c>
      <c r="AO401" s="197" t="s">
        <v>5</v>
      </c>
      <c r="AP401" s="197" t="s">
        <v>5</v>
      </c>
      <c r="AQ401" s="197" t="s">
        <v>5</v>
      </c>
      <c r="AR401" s="197" t="s">
        <v>5</v>
      </c>
      <c r="AS401" s="197" t="s">
        <v>5</v>
      </c>
      <c r="AT401" s="197" t="s">
        <v>5</v>
      </c>
      <c r="AU401" s="197" t="s">
        <v>5</v>
      </c>
      <c r="AV401" s="197" t="s">
        <v>5</v>
      </c>
      <c r="AW401" s="197" t="s">
        <v>5</v>
      </c>
      <c r="AX401" s="197" t="s">
        <v>5</v>
      </c>
      <c r="AY401" s="197" t="s">
        <v>5</v>
      </c>
      <c r="AZ401" s="197" t="s">
        <v>5</v>
      </c>
      <c r="BA401" s="197" t="s">
        <v>5</v>
      </c>
      <c r="BB401" s="197" t="s">
        <v>5</v>
      </c>
      <c r="BC401" s="197" t="s">
        <v>5</v>
      </c>
      <c r="BD401" s="197" t="s">
        <v>5</v>
      </c>
      <c r="BE401" s="197" t="s">
        <v>5</v>
      </c>
      <c r="BF401" s="197" t="s">
        <v>5</v>
      </c>
    </row>
    <row r="402" spans="1:58" ht="14.5" x14ac:dyDescent="0.35">
      <c r="A402" s="231"/>
      <c r="B402" s="195" t="s">
        <v>299</v>
      </c>
      <c r="D402" s="207" t="s">
        <v>5</v>
      </c>
      <c r="E402" s="207" t="s">
        <v>5</v>
      </c>
      <c r="F402" s="207" t="s">
        <v>5</v>
      </c>
      <c r="G402" s="207" t="s">
        <v>5</v>
      </c>
      <c r="H402" s="196" t="s">
        <v>5</v>
      </c>
      <c r="I402" s="197" t="s">
        <v>5</v>
      </c>
      <c r="J402" s="177" t="s">
        <v>5</v>
      </c>
      <c r="K402" s="196" t="s">
        <v>1</v>
      </c>
      <c r="L402" s="164" t="s">
        <v>234</v>
      </c>
      <c r="M402" s="207" t="str">
        <f>IF(api_version=2,"Yes","No")</f>
        <v>Yes</v>
      </c>
      <c r="N402" s="196" t="s">
        <v>1</v>
      </c>
      <c r="O402" s="196" t="s">
        <v>1</v>
      </c>
      <c r="P402" s="196" t="s">
        <v>1</v>
      </c>
      <c r="Q402" s="196" t="s">
        <v>5</v>
      </c>
      <c r="R402" s="197" t="s">
        <v>5</v>
      </c>
      <c r="S402" s="196" t="s">
        <v>5</v>
      </c>
      <c r="T402" s="197" t="s">
        <v>5</v>
      </c>
      <c r="U402" s="207" t="s">
        <v>5</v>
      </c>
      <c r="V402" s="207" t="s">
        <v>5</v>
      </c>
      <c r="W402" s="197" t="s">
        <v>5</v>
      </c>
      <c r="X402" s="197" t="s">
        <v>5</v>
      </c>
      <c r="Y402" s="197" t="s">
        <v>5</v>
      </c>
      <c r="Z402" s="197" t="s">
        <v>5</v>
      </c>
      <c r="AA402" s="197" t="s">
        <v>5</v>
      </c>
      <c r="AB402" s="197" t="s">
        <v>1</v>
      </c>
      <c r="AC402" s="197" t="s">
        <v>5</v>
      </c>
      <c r="AD402" s="197" t="str">
        <f t="shared" si="209"/>
        <v>No</v>
      </c>
      <c r="AE402" s="197" t="s">
        <v>5</v>
      </c>
      <c r="AF402" s="197" t="s">
        <v>5</v>
      </c>
      <c r="AG402" s="197" t="s">
        <v>5</v>
      </c>
      <c r="AH402" s="197" t="s">
        <v>5</v>
      </c>
      <c r="AI402" s="197" t="s">
        <v>5</v>
      </c>
      <c r="AJ402" s="197" t="s">
        <v>5</v>
      </c>
      <c r="AK402" s="197" t="s">
        <v>5</v>
      </c>
      <c r="AL402" s="197" t="s">
        <v>5</v>
      </c>
      <c r="AM402" s="197" t="s">
        <v>5</v>
      </c>
      <c r="AN402" s="207" t="s">
        <v>5</v>
      </c>
      <c r="AO402" s="197" t="s">
        <v>5</v>
      </c>
      <c r="AP402" s="197" t="s">
        <v>5</v>
      </c>
      <c r="AQ402" s="197" t="s">
        <v>5</v>
      </c>
      <c r="AR402" s="197" t="s">
        <v>5</v>
      </c>
      <c r="AS402" s="197" t="s">
        <v>5</v>
      </c>
      <c r="AT402" s="197" t="s">
        <v>5</v>
      </c>
      <c r="AU402" s="197" t="s">
        <v>5</v>
      </c>
      <c r="AV402" s="207" t="s">
        <v>1</v>
      </c>
      <c r="AW402" s="196" t="s">
        <v>5</v>
      </c>
      <c r="AX402" s="197" t="s">
        <v>5</v>
      </c>
      <c r="AY402" s="197" t="s">
        <v>5</v>
      </c>
      <c r="AZ402" s="207" t="s">
        <v>5</v>
      </c>
      <c r="BA402" s="197" t="s">
        <v>5</v>
      </c>
      <c r="BB402" s="197" t="s">
        <v>5</v>
      </c>
      <c r="BC402" s="197" t="s">
        <v>5</v>
      </c>
      <c r="BD402" s="197" t="s">
        <v>5</v>
      </c>
      <c r="BE402" s="197" t="s">
        <v>5</v>
      </c>
      <c r="BF402" s="197" t="s">
        <v>5</v>
      </c>
    </row>
    <row r="403" spans="1:58" ht="14.5" x14ac:dyDescent="0.35">
      <c r="A403" s="231"/>
      <c r="B403" s="195" t="s">
        <v>294</v>
      </c>
      <c r="D403" s="206" t="s">
        <v>238</v>
      </c>
      <c r="E403" s="207" t="s">
        <v>1</v>
      </c>
      <c r="F403" s="207" t="s">
        <v>1</v>
      </c>
      <c r="G403" s="207" t="s">
        <v>1</v>
      </c>
      <c r="H403" s="196" t="s">
        <v>1</v>
      </c>
      <c r="I403" s="164" t="s">
        <v>238</v>
      </c>
      <c r="J403" s="177" t="s">
        <v>5</v>
      </c>
      <c r="K403" s="196" t="s">
        <v>1</v>
      </c>
      <c r="L403" s="197" t="s">
        <v>5</v>
      </c>
      <c r="M403" s="207" t="s">
        <v>1</v>
      </c>
      <c r="N403" s="159" t="s">
        <v>5</v>
      </c>
      <c r="O403" s="159" t="s">
        <v>5</v>
      </c>
      <c r="P403" s="159" t="s">
        <v>5</v>
      </c>
      <c r="Q403" s="196" t="s">
        <v>5</v>
      </c>
      <c r="R403" s="197" t="s">
        <v>5</v>
      </c>
      <c r="S403" s="196" t="s">
        <v>1</v>
      </c>
      <c r="T403" s="197" t="s">
        <v>5</v>
      </c>
      <c r="U403" s="207" t="s">
        <v>5</v>
      </c>
      <c r="V403" s="207" t="s">
        <v>5</v>
      </c>
      <c r="W403" s="197" t="s">
        <v>5</v>
      </c>
      <c r="X403" s="197" t="s">
        <v>5</v>
      </c>
      <c r="Y403" s="197" t="s">
        <v>5</v>
      </c>
      <c r="Z403" s="197" t="s">
        <v>5</v>
      </c>
      <c r="AA403" s="197" t="s">
        <v>5</v>
      </c>
      <c r="AB403" s="197" t="s">
        <v>5</v>
      </c>
      <c r="AC403" s="197" t="s">
        <v>5</v>
      </c>
      <c r="AD403" s="197" t="str">
        <f t="shared" si="209"/>
        <v>No</v>
      </c>
      <c r="AE403" s="197" t="s">
        <v>5</v>
      </c>
      <c r="AF403" s="197" t="s">
        <v>5</v>
      </c>
      <c r="AG403" s="197" t="s">
        <v>5</v>
      </c>
      <c r="AH403" s="197" t="s">
        <v>5</v>
      </c>
      <c r="AI403" s="197" t="s">
        <v>5</v>
      </c>
      <c r="AJ403" s="197" t="s">
        <v>5</v>
      </c>
      <c r="AK403" s="197" t="s">
        <v>5</v>
      </c>
      <c r="AL403" s="197" t="s">
        <v>5</v>
      </c>
      <c r="AM403" s="197" t="s">
        <v>5</v>
      </c>
      <c r="AN403" s="206" t="s">
        <v>238</v>
      </c>
      <c r="AO403" s="197" t="s">
        <v>5</v>
      </c>
      <c r="AP403" s="197" t="s">
        <v>5</v>
      </c>
      <c r="AQ403" s="197" t="s">
        <v>5</v>
      </c>
      <c r="AR403" s="197" t="s">
        <v>5</v>
      </c>
      <c r="AS403" s="197" t="s">
        <v>5</v>
      </c>
      <c r="AT403" s="197" t="s">
        <v>5</v>
      </c>
      <c r="AU403" s="197" t="s">
        <v>5</v>
      </c>
      <c r="AV403" s="197" t="s">
        <v>5</v>
      </c>
      <c r="AW403" s="196" t="s">
        <v>5</v>
      </c>
      <c r="AX403" s="197" t="s">
        <v>5</v>
      </c>
      <c r="AY403" s="197" t="s">
        <v>5</v>
      </c>
      <c r="AZ403" s="207" t="s">
        <v>5</v>
      </c>
      <c r="BA403" s="197" t="s">
        <v>5</v>
      </c>
      <c r="BB403" s="197" t="s">
        <v>5</v>
      </c>
      <c r="BC403" s="197" t="s">
        <v>5</v>
      </c>
      <c r="BD403" s="197" t="s">
        <v>5</v>
      </c>
      <c r="BE403" s="197" t="s">
        <v>5</v>
      </c>
      <c r="BF403" s="197" t="s">
        <v>5</v>
      </c>
    </row>
    <row r="404" spans="1:58" ht="14.5" x14ac:dyDescent="0.35">
      <c r="A404" s="231"/>
      <c r="B404" s="195" t="s">
        <v>295</v>
      </c>
      <c r="D404" s="207" t="s">
        <v>1</v>
      </c>
      <c r="E404" s="207" t="s">
        <v>1</v>
      </c>
      <c r="F404" s="207" t="s">
        <v>5</v>
      </c>
      <c r="G404" s="207" t="s">
        <v>1</v>
      </c>
      <c r="H404" s="196" t="s">
        <v>1</v>
      </c>
      <c r="I404" s="197" t="s">
        <v>5</v>
      </c>
      <c r="J404" s="177" t="s">
        <v>5</v>
      </c>
      <c r="K404" s="196" t="s">
        <v>1</v>
      </c>
      <c r="L404" s="197" t="s">
        <v>5</v>
      </c>
      <c r="M404" s="207" t="s">
        <v>1</v>
      </c>
      <c r="N404" s="159" t="s">
        <v>5</v>
      </c>
      <c r="O404" s="159" t="s">
        <v>5</v>
      </c>
      <c r="P404" s="159" t="s">
        <v>5</v>
      </c>
      <c r="Q404" s="196" t="s">
        <v>5</v>
      </c>
      <c r="R404" s="197" t="s">
        <v>5</v>
      </c>
      <c r="S404" s="196" t="s">
        <v>1</v>
      </c>
      <c r="T404" s="197" t="s">
        <v>1</v>
      </c>
      <c r="U404" s="207" t="s">
        <v>5</v>
      </c>
      <c r="V404" s="207" t="s">
        <v>5</v>
      </c>
      <c r="W404" s="197" t="s">
        <v>5</v>
      </c>
      <c r="X404" s="197" t="s">
        <v>5</v>
      </c>
      <c r="Y404" s="197" t="s">
        <v>5</v>
      </c>
      <c r="Z404" s="197" t="s">
        <v>5</v>
      </c>
      <c r="AA404" s="197" t="s">
        <v>5</v>
      </c>
      <c r="AB404" s="197" t="s">
        <v>5</v>
      </c>
      <c r="AC404" s="197" t="s">
        <v>5</v>
      </c>
      <c r="AD404" s="197" t="str">
        <f t="shared" si="209"/>
        <v>No</v>
      </c>
      <c r="AE404" s="197" t="s">
        <v>5</v>
      </c>
      <c r="AF404" s="197" t="s">
        <v>5</v>
      </c>
      <c r="AG404" s="197" t="s">
        <v>5</v>
      </c>
      <c r="AH404" s="197" t="s">
        <v>5</v>
      </c>
      <c r="AI404" s="197" t="s">
        <v>5</v>
      </c>
      <c r="AJ404" s="197" t="s">
        <v>5</v>
      </c>
      <c r="AK404" s="197" t="s">
        <v>5</v>
      </c>
      <c r="AL404" s="197" t="s">
        <v>5</v>
      </c>
      <c r="AM404" s="197" t="s">
        <v>5</v>
      </c>
      <c r="AN404" s="207" t="s">
        <v>5</v>
      </c>
      <c r="AO404" s="197" t="s">
        <v>5</v>
      </c>
      <c r="AP404" s="197" t="s">
        <v>5</v>
      </c>
      <c r="AQ404" s="197" t="s">
        <v>5</v>
      </c>
      <c r="AR404" s="197" t="s">
        <v>5</v>
      </c>
      <c r="AS404" s="197" t="s">
        <v>5</v>
      </c>
      <c r="AT404" s="197" t="s">
        <v>5</v>
      </c>
      <c r="AU404" s="197" t="s">
        <v>5</v>
      </c>
      <c r="AV404" s="197" t="s">
        <v>5</v>
      </c>
      <c r="AW404" s="196" t="s">
        <v>5</v>
      </c>
      <c r="AX404" s="197" t="s">
        <v>5</v>
      </c>
      <c r="AY404" s="197" t="s">
        <v>5</v>
      </c>
      <c r="AZ404" s="207" t="s">
        <v>5</v>
      </c>
      <c r="BA404" s="197" t="s">
        <v>5</v>
      </c>
      <c r="BB404" s="197" t="s">
        <v>5</v>
      </c>
      <c r="BC404" s="197" t="s">
        <v>5</v>
      </c>
      <c r="BD404" s="197" t="s">
        <v>5</v>
      </c>
      <c r="BE404" s="197" t="s">
        <v>5</v>
      </c>
      <c r="BF404" s="197" t="s">
        <v>5</v>
      </c>
    </row>
    <row r="405" spans="1:58" ht="14.5" x14ac:dyDescent="0.35">
      <c r="A405" s="231"/>
      <c r="B405" s="195" t="s">
        <v>302</v>
      </c>
      <c r="D405" s="207" t="str">
        <f>IF(api_version =2,"Yes","")</f>
        <v>Yes</v>
      </c>
      <c r="E405" s="207" t="s">
        <v>1</v>
      </c>
      <c r="F405" s="207" t="s">
        <v>5</v>
      </c>
      <c r="G405" s="207" t="str">
        <f>IF(api_version =2,"Yes","Yes")</f>
        <v>Yes</v>
      </c>
      <c r="H405" s="196" t="s">
        <v>1</v>
      </c>
      <c r="I405" s="197" t="s">
        <v>5</v>
      </c>
      <c r="J405" s="207" t="s">
        <v>1</v>
      </c>
      <c r="K405" s="196" t="s">
        <v>1</v>
      </c>
      <c r="L405" s="197" t="s">
        <v>5</v>
      </c>
      <c r="M405" s="207" t="s">
        <v>1</v>
      </c>
      <c r="N405" s="196" t="str">
        <f>IF(api_version =2,"Yes","Yes")</f>
        <v>Yes</v>
      </c>
      <c r="O405" s="196" t="str">
        <f>IF(api_version =2,"Yes","Yes")</f>
        <v>Yes</v>
      </c>
      <c r="P405" s="196" t="str">
        <f>IF(api_version =2,"Yes","Yes")</f>
        <v>Yes</v>
      </c>
      <c r="Q405" s="196" t="s">
        <v>5</v>
      </c>
      <c r="R405" s="197" t="s">
        <v>5</v>
      </c>
      <c r="S405" s="196" t="s">
        <v>1</v>
      </c>
      <c r="T405" s="197" t="s">
        <v>1</v>
      </c>
      <c r="U405" s="207" t="s">
        <v>5</v>
      </c>
      <c r="V405" s="207" t="s">
        <v>5</v>
      </c>
      <c r="W405" s="197" t="s">
        <v>5</v>
      </c>
      <c r="X405" s="197" t="s">
        <v>5</v>
      </c>
      <c r="Y405" s="197" t="s">
        <v>5</v>
      </c>
      <c r="Z405" s="197" t="s">
        <v>5</v>
      </c>
      <c r="AA405" s="197" t="s">
        <v>5</v>
      </c>
      <c r="AB405" s="197" t="s">
        <v>5</v>
      </c>
      <c r="AC405" s="197" t="s">
        <v>5</v>
      </c>
      <c r="AD405" s="197" t="str">
        <f t="shared" si="209"/>
        <v>No</v>
      </c>
      <c r="AE405" s="197" t="s">
        <v>5</v>
      </c>
      <c r="AF405" s="197" t="s">
        <v>5</v>
      </c>
      <c r="AG405" s="197" t="s">
        <v>5</v>
      </c>
      <c r="AH405" s="197" t="s">
        <v>5</v>
      </c>
      <c r="AI405" s="197" t="s">
        <v>5</v>
      </c>
      <c r="AJ405" s="197" t="s">
        <v>5</v>
      </c>
      <c r="AK405" s="197" t="s">
        <v>5</v>
      </c>
      <c r="AL405" s="197" t="s">
        <v>5</v>
      </c>
      <c r="AM405" s="197" t="s">
        <v>5</v>
      </c>
      <c r="AN405" s="207" t="s">
        <v>5</v>
      </c>
      <c r="AO405" s="197" t="s">
        <v>5</v>
      </c>
      <c r="AP405" s="197" t="s">
        <v>5</v>
      </c>
      <c r="AQ405" s="197" t="s">
        <v>5</v>
      </c>
      <c r="AR405" s="197" t="s">
        <v>5</v>
      </c>
      <c r="AS405" s="197" t="s">
        <v>5</v>
      </c>
      <c r="AT405" s="197" t="s">
        <v>5</v>
      </c>
      <c r="AU405" s="197" t="s">
        <v>5</v>
      </c>
      <c r="AV405" s="197" t="s">
        <v>5</v>
      </c>
      <c r="AW405" s="196" t="s">
        <v>5</v>
      </c>
      <c r="AX405" s="197" t="s">
        <v>5</v>
      </c>
      <c r="AY405" s="207" t="s">
        <v>1</v>
      </c>
      <c r="AZ405" s="207" t="s">
        <v>5</v>
      </c>
      <c r="BA405" s="207" t="str">
        <f>IF(api_version =2,"Yes","")</f>
        <v>Yes</v>
      </c>
      <c r="BB405" s="197" t="s">
        <v>5</v>
      </c>
      <c r="BC405" s="197" t="s">
        <v>5</v>
      </c>
      <c r="BD405" s="197" t="s">
        <v>5</v>
      </c>
      <c r="BE405" s="197" t="s">
        <v>5</v>
      </c>
      <c r="BF405" s="197" t="s">
        <v>5</v>
      </c>
    </row>
    <row r="406" spans="1:58" ht="14.5" x14ac:dyDescent="0.35">
      <c r="A406" s="231"/>
      <c r="B406" s="195" t="s">
        <v>250</v>
      </c>
      <c r="D406" s="207" t="s">
        <v>1</v>
      </c>
      <c r="E406" s="207" t="s">
        <v>1</v>
      </c>
      <c r="F406" s="207" t="s">
        <v>5</v>
      </c>
      <c r="G406" s="207" t="s">
        <v>1</v>
      </c>
      <c r="H406" s="196" t="s">
        <v>5</v>
      </c>
      <c r="I406" s="197" t="s">
        <v>5</v>
      </c>
      <c r="J406" s="207" t="s">
        <v>1</v>
      </c>
      <c r="K406" s="196" t="s">
        <v>1</v>
      </c>
      <c r="L406" s="197" t="s">
        <v>5</v>
      </c>
      <c r="M406" s="207" t="s">
        <v>5</v>
      </c>
      <c r="N406" s="159" t="s">
        <v>5</v>
      </c>
      <c r="O406" s="159" t="s">
        <v>5</v>
      </c>
      <c r="P406" s="159" t="s">
        <v>5</v>
      </c>
      <c r="Q406" s="196" t="s">
        <v>5</v>
      </c>
      <c r="R406" s="197" t="s">
        <v>5</v>
      </c>
      <c r="S406" s="196" t="s">
        <v>1</v>
      </c>
      <c r="T406" s="197" t="s">
        <v>1</v>
      </c>
      <c r="U406" s="207" t="s">
        <v>5</v>
      </c>
      <c r="V406" s="207" t="s">
        <v>5</v>
      </c>
      <c r="W406" s="197" t="s">
        <v>5</v>
      </c>
      <c r="X406" s="197" t="s">
        <v>5</v>
      </c>
      <c r="Y406" s="197" t="s">
        <v>5</v>
      </c>
      <c r="Z406" s="197" t="s">
        <v>5</v>
      </c>
      <c r="AA406" s="197" t="s">
        <v>5</v>
      </c>
      <c r="AB406" s="197" t="s">
        <v>5</v>
      </c>
      <c r="AC406" s="197" t="s">
        <v>5</v>
      </c>
      <c r="AD406" s="197" t="str">
        <f t="shared" si="209"/>
        <v>No</v>
      </c>
      <c r="AE406" s="197" t="s">
        <v>5</v>
      </c>
      <c r="AF406" s="197" t="s">
        <v>5</v>
      </c>
      <c r="AG406" s="197" t="s">
        <v>5</v>
      </c>
      <c r="AH406" s="197" t="s">
        <v>5</v>
      </c>
      <c r="AI406" s="197" t="s">
        <v>5</v>
      </c>
      <c r="AJ406" s="197" t="s">
        <v>5</v>
      </c>
      <c r="AK406" s="197" t="s">
        <v>5</v>
      </c>
      <c r="AL406" s="197" t="s">
        <v>5</v>
      </c>
      <c r="AM406" s="197" t="s">
        <v>5</v>
      </c>
      <c r="AN406" s="197" t="s">
        <v>5</v>
      </c>
      <c r="AO406" s="197" t="s">
        <v>5</v>
      </c>
      <c r="AP406" s="197" t="s">
        <v>5</v>
      </c>
      <c r="AQ406" s="197" t="s">
        <v>5</v>
      </c>
      <c r="AR406" s="197" t="s">
        <v>5</v>
      </c>
      <c r="AS406" s="197" t="s">
        <v>5</v>
      </c>
      <c r="AT406" s="197" t="s">
        <v>5</v>
      </c>
      <c r="AU406" s="197" t="s">
        <v>5</v>
      </c>
      <c r="AV406" s="197" t="s">
        <v>5</v>
      </c>
      <c r="AW406" s="196" t="s">
        <v>5</v>
      </c>
      <c r="AX406" s="197" t="s">
        <v>5</v>
      </c>
      <c r="AY406" s="207" t="s">
        <v>5</v>
      </c>
      <c r="AZ406" s="207" t="s">
        <v>5</v>
      </c>
      <c r="BA406" s="207" t="s">
        <v>1</v>
      </c>
      <c r="BB406" s="197" t="s">
        <v>5</v>
      </c>
      <c r="BC406" s="197" t="s">
        <v>5</v>
      </c>
      <c r="BD406" s="197" t="s">
        <v>5</v>
      </c>
      <c r="BE406" s="197" t="s">
        <v>5</v>
      </c>
      <c r="BF406" s="197" t="s">
        <v>5</v>
      </c>
    </row>
    <row r="407" spans="1:58" ht="14.5" x14ac:dyDescent="0.35">
      <c r="A407" s="231"/>
      <c r="B407" s="195" t="s">
        <v>298</v>
      </c>
      <c r="D407" s="177" t="s">
        <v>5</v>
      </c>
      <c r="E407" s="177" t="s">
        <v>5</v>
      </c>
      <c r="F407" s="177" t="s">
        <v>5</v>
      </c>
      <c r="G407" s="207" t="s">
        <v>1</v>
      </c>
      <c r="H407" s="177" t="s">
        <v>5</v>
      </c>
      <c r="I407" s="177" t="s">
        <v>5</v>
      </c>
      <c r="J407" s="177" t="s">
        <v>5</v>
      </c>
      <c r="K407" s="196" t="s">
        <v>1</v>
      </c>
      <c r="L407" s="197" t="s">
        <v>5</v>
      </c>
      <c r="M407" s="207" t="s">
        <v>5</v>
      </c>
      <c r="N407" s="159" t="s">
        <v>5</v>
      </c>
      <c r="O407" s="159" t="s">
        <v>5</v>
      </c>
      <c r="P407" s="159" t="s">
        <v>5</v>
      </c>
      <c r="Q407" s="196" t="s">
        <v>5</v>
      </c>
      <c r="R407" s="197" t="s">
        <v>5</v>
      </c>
      <c r="S407" s="196" t="s">
        <v>1</v>
      </c>
      <c r="T407" s="197" t="s">
        <v>5</v>
      </c>
      <c r="U407" s="207" t="s">
        <v>5</v>
      </c>
      <c r="V407" s="207" t="s">
        <v>5</v>
      </c>
      <c r="W407" s="197" t="s">
        <v>5</v>
      </c>
      <c r="X407" s="197" t="s">
        <v>5</v>
      </c>
      <c r="Y407" s="197" t="s">
        <v>5</v>
      </c>
      <c r="Z407" s="197" t="s">
        <v>5</v>
      </c>
      <c r="AA407" s="197" t="s">
        <v>5</v>
      </c>
      <c r="AB407" s="197" t="s">
        <v>5</v>
      </c>
      <c r="AC407" s="197" t="s">
        <v>5</v>
      </c>
      <c r="AD407" s="197" t="str">
        <f t="shared" si="209"/>
        <v>No</v>
      </c>
      <c r="AE407" s="197" t="s">
        <v>5</v>
      </c>
      <c r="AF407" s="197" t="s">
        <v>5</v>
      </c>
      <c r="AG407" s="197" t="s">
        <v>5</v>
      </c>
      <c r="AH407" s="197" t="s">
        <v>5</v>
      </c>
      <c r="AI407" s="197" t="s">
        <v>5</v>
      </c>
      <c r="AJ407" s="197" t="s">
        <v>5</v>
      </c>
      <c r="AK407" s="197" t="s">
        <v>5</v>
      </c>
      <c r="AL407" s="197" t="s">
        <v>5</v>
      </c>
      <c r="AM407" s="197" t="s">
        <v>5</v>
      </c>
      <c r="AN407" s="197" t="s">
        <v>5</v>
      </c>
      <c r="AO407" s="197" t="s">
        <v>5</v>
      </c>
      <c r="AP407" s="197" t="s">
        <v>5</v>
      </c>
      <c r="AQ407" s="197" t="s">
        <v>5</v>
      </c>
      <c r="AR407" s="197" t="s">
        <v>5</v>
      </c>
      <c r="AS407" s="197" t="s">
        <v>5</v>
      </c>
      <c r="AT407" s="197" t="s">
        <v>5</v>
      </c>
      <c r="AU407" s="197" t="s">
        <v>5</v>
      </c>
      <c r="AV407" s="197" t="s">
        <v>5</v>
      </c>
      <c r="AW407" s="196" t="s">
        <v>5</v>
      </c>
      <c r="AX407" s="197" t="s">
        <v>5</v>
      </c>
      <c r="AY407" s="197" t="s">
        <v>5</v>
      </c>
      <c r="AZ407" s="207" t="s">
        <v>1</v>
      </c>
      <c r="BA407" s="207" t="s">
        <v>1</v>
      </c>
      <c r="BB407" s="197" t="s">
        <v>5</v>
      </c>
      <c r="BC407" s="197" t="s">
        <v>5</v>
      </c>
      <c r="BD407" s="197" t="s">
        <v>5</v>
      </c>
      <c r="BE407" s="197" t="s">
        <v>5</v>
      </c>
      <c r="BF407" s="197" t="s">
        <v>5</v>
      </c>
    </row>
    <row r="408" spans="1:58" ht="14.5" x14ac:dyDescent="0.35">
      <c r="A408" s="231"/>
      <c r="B408" s="195"/>
      <c r="D408" s="169"/>
      <c r="E408" s="169"/>
      <c r="F408" s="169"/>
      <c r="G408" s="169"/>
      <c r="H408" s="167"/>
      <c r="I408" s="167"/>
      <c r="J408" s="169"/>
      <c r="K408" s="167"/>
      <c r="L408" s="167"/>
      <c r="M408" s="169"/>
      <c r="N408" s="167"/>
      <c r="O408" s="167"/>
      <c r="P408" s="167"/>
      <c r="Q408" s="167"/>
      <c r="R408" s="167"/>
      <c r="S408" s="167"/>
      <c r="T408" s="167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7"/>
      <c r="AX408" s="167"/>
      <c r="AY408" s="169"/>
      <c r="AZ408" s="169"/>
      <c r="BA408" s="169"/>
      <c r="BB408" s="169"/>
      <c r="BC408" s="169"/>
      <c r="BD408" s="169"/>
      <c r="BE408" s="169"/>
      <c r="BF408" s="169"/>
    </row>
    <row r="409" spans="1:58" ht="14.5" x14ac:dyDescent="0.35">
      <c r="A409" s="231"/>
      <c r="B409" s="195"/>
      <c r="D409" s="169"/>
      <c r="E409" s="169"/>
      <c r="F409" s="169"/>
      <c r="G409" s="169"/>
      <c r="H409" s="167"/>
      <c r="I409" s="167"/>
      <c r="J409" s="169"/>
      <c r="K409" s="167"/>
      <c r="L409" s="167"/>
      <c r="M409" s="169"/>
      <c r="N409" s="167"/>
      <c r="O409" s="167"/>
      <c r="P409" s="167"/>
      <c r="Q409" s="167"/>
      <c r="R409" s="167"/>
      <c r="S409" s="167"/>
      <c r="T409" s="167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7"/>
      <c r="AX409" s="167"/>
      <c r="AY409" s="169"/>
      <c r="AZ409" s="169"/>
      <c r="BA409" s="169"/>
      <c r="BB409" s="169"/>
      <c r="BC409" s="169"/>
      <c r="BD409" s="169"/>
      <c r="BE409" s="169"/>
      <c r="BF409" s="169"/>
    </row>
    <row r="410" spans="1:58" x14ac:dyDescent="0.35">
      <c r="A410" s="232"/>
      <c r="B410" s="51" t="s">
        <v>119</v>
      </c>
      <c r="D410" s="163" t="s">
        <v>118</v>
      </c>
      <c r="E410" s="163" t="s">
        <v>118</v>
      </c>
      <c r="F410" s="158"/>
      <c r="G410" s="243">
        <v>44866</v>
      </c>
      <c r="H410" s="159"/>
      <c r="I410" s="160"/>
      <c r="J410" s="158"/>
      <c r="K410" s="258" t="s">
        <v>118</v>
      </c>
      <c r="L410" s="259"/>
      <c r="M410" s="158"/>
      <c r="N410" s="166" t="s">
        <v>118</v>
      </c>
      <c r="O410" s="175"/>
      <c r="P410" s="175"/>
      <c r="Q410" s="159"/>
      <c r="R410" s="160"/>
      <c r="S410" s="166" t="s">
        <v>118</v>
      </c>
      <c r="T410" s="164" t="s">
        <v>118</v>
      </c>
      <c r="U410" s="158"/>
      <c r="V410" s="163" t="s">
        <v>118</v>
      </c>
      <c r="W410" s="158"/>
      <c r="X410" s="158"/>
      <c r="Y410" s="158"/>
      <c r="Z410" s="158"/>
      <c r="AA410" s="158"/>
      <c r="AB410" s="163" t="s">
        <v>118</v>
      </c>
      <c r="AC410" s="158"/>
      <c r="AD410" s="158" t="str">
        <f>AH410</f>
        <v xml:space="preserve"> </v>
      </c>
      <c r="AE410" s="158"/>
      <c r="AF410" s="163" t="s">
        <v>118</v>
      </c>
      <c r="AG410" s="158"/>
      <c r="AH410" s="158" t="s">
        <v>419</v>
      </c>
      <c r="AI410" s="158"/>
      <c r="AJ410" s="158" t="s">
        <v>118</v>
      </c>
      <c r="AK410" s="158"/>
      <c r="AL410" s="158"/>
      <c r="AM410" s="158"/>
      <c r="AN410" s="163" t="s">
        <v>118</v>
      </c>
      <c r="AO410" s="158"/>
      <c r="AP410" s="163" t="s">
        <v>118</v>
      </c>
      <c r="AQ410" s="163"/>
      <c r="AR410" s="158"/>
      <c r="AS410" s="158"/>
      <c r="AT410" s="158"/>
      <c r="AU410" s="158" t="s">
        <v>118</v>
      </c>
      <c r="AV410" s="158"/>
      <c r="AW410" s="166" t="s">
        <v>118</v>
      </c>
      <c r="AX410" s="164" t="s">
        <v>118</v>
      </c>
      <c r="AY410" s="158"/>
      <c r="AZ410" s="163" t="s">
        <v>118</v>
      </c>
      <c r="BA410" s="163" t="s">
        <v>118</v>
      </c>
      <c r="BB410" s="182"/>
      <c r="BC410" s="158"/>
      <c r="BD410" s="158"/>
      <c r="BE410" s="162" t="s">
        <v>118</v>
      </c>
      <c r="BF410" s="158"/>
    </row>
    <row r="411" spans="1:58" ht="14.5" x14ac:dyDescent="0.35">
      <c r="A411" s="232"/>
      <c r="B411" s="12" t="s">
        <v>237</v>
      </c>
      <c r="D411" s="183"/>
      <c r="E411" s="183"/>
      <c r="F411" s="176"/>
      <c r="G411" s="183"/>
      <c r="H411" s="184"/>
      <c r="I411" s="184"/>
      <c r="J411" s="176"/>
      <c r="K411" s="185"/>
      <c r="L411" s="185"/>
      <c r="M411" s="186"/>
      <c r="N411" s="185"/>
      <c r="O411" s="185"/>
      <c r="P411" s="185"/>
      <c r="Q411" s="167"/>
      <c r="R411" s="167"/>
      <c r="S411" s="187"/>
      <c r="T411" s="185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6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6"/>
      <c r="AS411" s="186"/>
      <c r="AT411" s="186"/>
      <c r="AU411" s="186"/>
      <c r="AV411" s="186"/>
      <c r="AW411" s="188"/>
      <c r="AX411" s="188"/>
      <c r="AY411" s="186"/>
      <c r="AZ411" s="186"/>
      <c r="BA411" s="186"/>
      <c r="BB411" s="186"/>
      <c r="BC411" s="186"/>
      <c r="BD411" s="186"/>
      <c r="BE411" s="186"/>
      <c r="BF411" s="186"/>
    </row>
    <row r="412" spans="1:58" ht="14.5" x14ac:dyDescent="0.35">
      <c r="A412" s="232"/>
      <c r="B412" s="52"/>
      <c r="D412" s="183"/>
      <c r="E412" s="183"/>
      <c r="F412" s="176"/>
      <c r="G412" s="183"/>
      <c r="H412" s="184"/>
      <c r="I412" s="184"/>
      <c r="J412" s="176"/>
      <c r="K412" s="185"/>
      <c r="L412" s="185"/>
      <c r="M412" s="186"/>
      <c r="N412" s="185"/>
      <c r="O412" s="185"/>
      <c r="P412" s="185"/>
      <c r="Q412" s="167"/>
      <c r="R412" s="167"/>
      <c r="S412" s="187"/>
      <c r="T412" s="185"/>
      <c r="U412" s="186"/>
      <c r="V412" s="186"/>
      <c r="W412" s="186"/>
      <c r="X412" s="186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6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6"/>
      <c r="AS412" s="186"/>
      <c r="AT412" s="186"/>
      <c r="AU412" s="186"/>
      <c r="AV412" s="186"/>
      <c r="AW412" s="188"/>
      <c r="AX412" s="188"/>
      <c r="AY412" s="186"/>
      <c r="AZ412" s="186"/>
      <c r="BA412" s="186"/>
      <c r="BB412" s="186"/>
      <c r="BC412" s="186"/>
      <c r="BD412" s="186"/>
      <c r="BE412" s="186"/>
      <c r="BF412" s="186"/>
    </row>
    <row r="413" spans="1:58" s="116" customFormat="1" ht="13" x14ac:dyDescent="0.35">
      <c r="A413" s="232"/>
      <c r="B413" s="116" t="s">
        <v>233</v>
      </c>
      <c r="C413" s="94"/>
      <c r="D413" s="189">
        <v>43816</v>
      </c>
      <c r="E413" s="189">
        <v>44001</v>
      </c>
      <c r="F413" s="190">
        <v>43630</v>
      </c>
      <c r="G413" s="189">
        <v>44777</v>
      </c>
      <c r="H413" s="246">
        <v>43952</v>
      </c>
      <c r="I413" s="247"/>
      <c r="J413" s="190">
        <v>43815</v>
      </c>
      <c r="K413" s="246">
        <v>44056</v>
      </c>
      <c r="L413" s="247"/>
      <c r="M413" s="191">
        <v>44501</v>
      </c>
      <c r="N413" s="246">
        <v>44866</v>
      </c>
      <c r="O413" s="257"/>
      <c r="P413" s="247"/>
      <c r="Q413" s="246">
        <v>43971</v>
      </c>
      <c r="R413" s="247"/>
      <c r="S413" s="246">
        <v>44043</v>
      </c>
      <c r="T413" s="247"/>
      <c r="U413" s="191">
        <v>44357</v>
      </c>
      <c r="V413" s="191">
        <v>44166</v>
      </c>
      <c r="W413" s="192">
        <v>43952</v>
      </c>
      <c r="X413" s="191"/>
      <c r="Y413" s="191"/>
      <c r="Z413" s="191">
        <v>44197</v>
      </c>
      <c r="AA413" s="191">
        <v>44212</v>
      </c>
      <c r="AB413" s="191">
        <v>44224</v>
      </c>
      <c r="AC413" s="191">
        <v>43838</v>
      </c>
      <c r="AD413" s="191">
        <v>44785</v>
      </c>
      <c r="AE413" s="191"/>
      <c r="AF413" s="191">
        <v>43508</v>
      </c>
      <c r="AG413" s="191"/>
      <c r="AH413" s="191">
        <v>44785</v>
      </c>
      <c r="AI413" s="191">
        <v>44785</v>
      </c>
      <c r="AJ413" s="191"/>
      <c r="AK413" s="191"/>
      <c r="AL413" s="191">
        <v>43739</v>
      </c>
      <c r="AM413" s="191"/>
      <c r="AN413" s="191">
        <v>44834</v>
      </c>
      <c r="AO413" s="191"/>
      <c r="AP413" s="191"/>
      <c r="AQ413" s="191">
        <v>44166</v>
      </c>
      <c r="AR413" s="191">
        <v>43812</v>
      </c>
      <c r="AS413" s="191">
        <v>44044</v>
      </c>
      <c r="AT413" s="191"/>
      <c r="AU413" s="191">
        <v>44572</v>
      </c>
      <c r="AV413" s="191">
        <v>43617</v>
      </c>
      <c r="AW413" s="246"/>
      <c r="AX413" s="247"/>
      <c r="AY413" s="191">
        <v>43816</v>
      </c>
      <c r="AZ413" s="191">
        <v>44228</v>
      </c>
      <c r="BA413" s="191">
        <v>43556</v>
      </c>
      <c r="BB413" s="191">
        <v>43397</v>
      </c>
      <c r="BC413" s="191"/>
      <c r="BD413" s="191">
        <v>43405</v>
      </c>
      <c r="BE413" s="191"/>
      <c r="BF413" s="191">
        <v>43617</v>
      </c>
    </row>
    <row r="414" spans="1:58" ht="14.5" x14ac:dyDescent="0.35">
      <c r="A414" s="232"/>
      <c r="BB414" s="3"/>
    </row>
    <row r="415" spans="1:58" ht="14.5" x14ac:dyDescent="0.35">
      <c r="A415" s="232"/>
      <c r="BB415" s="3"/>
    </row>
    <row r="416" spans="1:58" ht="14.5" x14ac:dyDescent="0.35">
      <c r="A416" s="232"/>
      <c r="BB416" s="3"/>
    </row>
    <row r="417" spans="1:54" ht="14.5" x14ac:dyDescent="0.35">
      <c r="A417" s="232"/>
      <c r="BB417" s="3"/>
    </row>
    <row r="418" spans="1:54" ht="14.5" x14ac:dyDescent="0.35">
      <c r="A418" s="232"/>
      <c r="BB418" s="3"/>
    </row>
    <row r="419" spans="1:54" ht="14.5" x14ac:dyDescent="0.35">
      <c r="A419" s="232"/>
      <c r="BB419" s="3"/>
    </row>
    <row r="420" spans="1:54" ht="14.5" x14ac:dyDescent="0.35">
      <c r="A420" s="232"/>
      <c r="BB420" s="3"/>
    </row>
    <row r="421" spans="1:54" ht="14.5" x14ac:dyDescent="0.35">
      <c r="A421" s="232"/>
      <c r="BB421" s="3"/>
    </row>
    <row r="422" spans="1:54" ht="14.5" x14ac:dyDescent="0.35">
      <c r="A422" s="232"/>
      <c r="BB422" s="3"/>
    </row>
    <row r="423" spans="1:54" ht="14.5" x14ac:dyDescent="0.35">
      <c r="A423" s="232"/>
      <c r="BB423" s="3"/>
    </row>
    <row r="424" spans="1:54" ht="14.5" x14ac:dyDescent="0.35">
      <c r="A424" s="232"/>
      <c r="BB424" s="3"/>
    </row>
    <row r="425" spans="1:54" ht="14.5" x14ac:dyDescent="0.35">
      <c r="A425" s="232"/>
      <c r="BB425" s="3"/>
    </row>
    <row r="426" spans="1:54" ht="14.5" x14ac:dyDescent="0.35">
      <c r="A426" s="232"/>
      <c r="BB426" s="3"/>
    </row>
    <row r="427" spans="1:54" ht="14.5" x14ac:dyDescent="0.35">
      <c r="A427" s="232"/>
      <c r="BB427" s="3"/>
    </row>
    <row r="428" spans="1:54" ht="14.5" x14ac:dyDescent="0.35">
      <c r="A428" s="232"/>
      <c r="BB428" s="3"/>
    </row>
    <row r="429" spans="1:54" ht="14.5" x14ac:dyDescent="0.35">
      <c r="A429" s="232"/>
      <c r="BB429" s="3"/>
    </row>
    <row r="430" spans="1:54" ht="14.5" x14ac:dyDescent="0.35">
      <c r="A430" s="232"/>
      <c r="BB430" s="3"/>
    </row>
    <row r="431" spans="1:54" ht="14.5" x14ac:dyDescent="0.35">
      <c r="A431" s="232"/>
      <c r="BB431" s="3"/>
    </row>
    <row r="432" spans="1:54" ht="14.5" x14ac:dyDescent="0.35">
      <c r="A432" s="232"/>
      <c r="BB432" s="3"/>
    </row>
    <row r="433" spans="1:54" ht="14.5" x14ac:dyDescent="0.35">
      <c r="A433" s="232"/>
      <c r="BB433" s="3"/>
    </row>
    <row r="434" spans="1:54" ht="14.5" x14ac:dyDescent="0.35">
      <c r="A434" s="232"/>
    </row>
    <row r="435" spans="1:54" ht="14.5" x14ac:dyDescent="0.35">
      <c r="A435" s="232"/>
    </row>
    <row r="436" spans="1:54" ht="14.5" x14ac:dyDescent="0.35">
      <c r="A436" s="232"/>
    </row>
    <row r="437" spans="1:54" ht="14.5" x14ac:dyDescent="0.35">
      <c r="A437" s="232"/>
    </row>
    <row r="438" spans="1:54" ht="14.5" x14ac:dyDescent="0.35">
      <c r="A438" s="232"/>
    </row>
    <row r="439" spans="1:54" ht="14.5" x14ac:dyDescent="0.35">
      <c r="A439" s="232"/>
    </row>
    <row r="440" spans="1:54" ht="14.5" x14ac:dyDescent="0.35">
      <c r="A440" s="232"/>
    </row>
    <row r="441" spans="1:54" ht="14.5" x14ac:dyDescent="0.35">
      <c r="A441" s="232"/>
    </row>
    <row r="442" spans="1:54" ht="14.5" x14ac:dyDescent="0.35">
      <c r="A442" s="232"/>
    </row>
    <row r="443" spans="1:54" ht="14.5" x14ac:dyDescent="0.35">
      <c r="A443" s="232"/>
    </row>
    <row r="444" spans="1:54" ht="14.5" x14ac:dyDescent="0.35">
      <c r="A444" s="232"/>
    </row>
    <row r="445" spans="1:54" ht="14.5" x14ac:dyDescent="0.35">
      <c r="A445" s="232"/>
    </row>
    <row r="446" spans="1:54" ht="14.5" x14ac:dyDescent="0.35">
      <c r="A446" s="232"/>
    </row>
    <row r="447" spans="1:54" ht="14.5" x14ac:dyDescent="0.35">
      <c r="A447" s="232"/>
    </row>
    <row r="448" spans="1:54" ht="14.5" x14ac:dyDescent="0.35">
      <c r="A448" s="232"/>
    </row>
    <row r="449" spans="1:1" ht="14.5" x14ac:dyDescent="0.35">
      <c r="A449" s="232"/>
    </row>
    <row r="450" spans="1:1" ht="14.5" x14ac:dyDescent="0.35">
      <c r="A450" s="232"/>
    </row>
    <row r="451" spans="1:1" ht="14.5" x14ac:dyDescent="0.35">
      <c r="A451" s="232"/>
    </row>
    <row r="452" spans="1:1" ht="14.5" x14ac:dyDescent="0.35">
      <c r="A452" s="232"/>
    </row>
    <row r="453" spans="1:1" ht="14.5" x14ac:dyDescent="0.35">
      <c r="A453" s="232"/>
    </row>
    <row r="454" spans="1:1" ht="14.5" x14ac:dyDescent="0.35">
      <c r="A454" s="232"/>
    </row>
    <row r="455" spans="1:1" ht="14.5" x14ac:dyDescent="0.35">
      <c r="A455" s="232"/>
    </row>
    <row r="456" spans="1:1" ht="14.5" x14ac:dyDescent="0.35">
      <c r="A456" s="232"/>
    </row>
    <row r="457" spans="1:1" ht="14.5" x14ac:dyDescent="0.35">
      <c r="A457" s="232"/>
    </row>
    <row r="458" spans="1:1" ht="14.5" x14ac:dyDescent="0.35">
      <c r="A458" s="232"/>
    </row>
    <row r="459" spans="1:1" ht="14.5" x14ac:dyDescent="0.35">
      <c r="A459" s="232"/>
    </row>
    <row r="460" spans="1:1" ht="14.5" x14ac:dyDescent="0.35">
      <c r="A460" s="232"/>
    </row>
    <row r="461" spans="1:1" ht="14.5" x14ac:dyDescent="0.35">
      <c r="A461" s="232"/>
    </row>
    <row r="462" spans="1:1" ht="14.5" x14ac:dyDescent="0.35">
      <c r="A462" s="232"/>
    </row>
    <row r="463" spans="1:1" ht="14.5" x14ac:dyDescent="0.35">
      <c r="A463" s="232"/>
    </row>
    <row r="464" spans="1:1" ht="14.5" x14ac:dyDescent="0.35">
      <c r="A464" s="232"/>
    </row>
    <row r="465" spans="1:1" ht="14.5" x14ac:dyDescent="0.35">
      <c r="A465" s="232"/>
    </row>
    <row r="466" spans="1:1" ht="14.5" x14ac:dyDescent="0.35">
      <c r="A466" s="232"/>
    </row>
    <row r="467" spans="1:1" ht="14.5" x14ac:dyDescent="0.35">
      <c r="A467" s="232"/>
    </row>
    <row r="468" spans="1:1" ht="14.5" x14ac:dyDescent="0.35">
      <c r="A468" s="232"/>
    </row>
    <row r="469" spans="1:1" ht="14.5" x14ac:dyDescent="0.35">
      <c r="A469" s="232"/>
    </row>
    <row r="470" spans="1:1" ht="14.5" x14ac:dyDescent="0.35">
      <c r="A470" s="232"/>
    </row>
    <row r="471" spans="1:1" ht="14.5" x14ac:dyDescent="0.35">
      <c r="A471" s="232"/>
    </row>
    <row r="472" spans="1:1" ht="14.5" x14ac:dyDescent="0.35">
      <c r="A472" s="232"/>
    </row>
    <row r="473" spans="1:1" ht="14.5" x14ac:dyDescent="0.35">
      <c r="A473" s="232"/>
    </row>
    <row r="474" spans="1:1" ht="14.5" x14ac:dyDescent="0.35">
      <c r="A474" s="232"/>
    </row>
  </sheetData>
  <sheetProtection formatCells="0" formatRows="0" insertColumns="0" insertRows="0" insertHyperlinks="0" autoFilter="0" pivotTables="0"/>
  <mergeCells count="140">
    <mergeCell ref="AI3:AI4"/>
    <mergeCell ref="AH1:AI1"/>
    <mergeCell ref="D1:AG1"/>
    <mergeCell ref="A370:A392"/>
    <mergeCell ref="AW413:AX413"/>
    <mergeCell ref="S413:T413"/>
    <mergeCell ref="Q292:Q293"/>
    <mergeCell ref="R292:R293"/>
    <mergeCell ref="S292:S293"/>
    <mergeCell ref="T292:T293"/>
    <mergeCell ref="Q413:R413"/>
    <mergeCell ref="K413:L413"/>
    <mergeCell ref="K292:K293"/>
    <mergeCell ref="L292:L293"/>
    <mergeCell ref="T274:T276"/>
    <mergeCell ref="Q211:Q213"/>
    <mergeCell ref="R211:R213"/>
    <mergeCell ref="S211:S213"/>
    <mergeCell ref="T211:T213"/>
    <mergeCell ref="Q128:Q130"/>
    <mergeCell ref="R35:R36"/>
    <mergeCell ref="T8:T9"/>
    <mergeCell ref="R8:R9"/>
    <mergeCell ref="S8:S9"/>
    <mergeCell ref="BB1:BF1"/>
    <mergeCell ref="BB8:BB9"/>
    <mergeCell ref="AY75:AY76"/>
    <mergeCell ref="AW1:AY1"/>
    <mergeCell ref="AW4:AX4"/>
    <mergeCell ref="BB274:BB276"/>
    <mergeCell ref="AW95:AW97"/>
    <mergeCell ref="AX95:AX97"/>
    <mergeCell ref="AW128:AW130"/>
    <mergeCell ref="AX128:AX130"/>
    <mergeCell ref="AX35:AX36"/>
    <mergeCell ref="AZ1:BA1"/>
    <mergeCell ref="AY3:AY4"/>
    <mergeCell ref="AW8:AW9"/>
    <mergeCell ref="AW2:AX2"/>
    <mergeCell ref="BB35:BB36"/>
    <mergeCell ref="AZ75:AZ76"/>
    <mergeCell ref="AX75:AX76"/>
    <mergeCell ref="S95:S97"/>
    <mergeCell ref="T95:T97"/>
    <mergeCell ref="T35:T36"/>
    <mergeCell ref="S75:S76"/>
    <mergeCell ref="T75:T76"/>
    <mergeCell ref="S35:S36"/>
    <mergeCell ref="BB292:BB293"/>
    <mergeCell ref="AW292:AW293"/>
    <mergeCell ref="AX292:AX293"/>
    <mergeCell ref="BB212:BB213"/>
    <mergeCell ref="AW211:AW213"/>
    <mergeCell ref="AX211:AX213"/>
    <mergeCell ref="AW274:AW276"/>
    <mergeCell ref="AX274:AX276"/>
    <mergeCell ref="Q2:R2"/>
    <mergeCell ref="Q4:R4"/>
    <mergeCell ref="S128:S130"/>
    <mergeCell ref="T128:T130"/>
    <mergeCell ref="R95:R97"/>
    <mergeCell ref="A129:A156"/>
    <mergeCell ref="A350:A369"/>
    <mergeCell ref="A157:A183"/>
    <mergeCell ref="A9:A34"/>
    <mergeCell ref="A35:A74"/>
    <mergeCell ref="S274:S276"/>
    <mergeCell ref="R128:R130"/>
    <mergeCell ref="Q35:Q36"/>
    <mergeCell ref="Q75:Q76"/>
    <mergeCell ref="R75:R76"/>
    <mergeCell ref="K211:K213"/>
    <mergeCell ref="K274:K276"/>
    <mergeCell ref="L274:L276"/>
    <mergeCell ref="L95:L97"/>
    <mergeCell ref="L211:L213"/>
    <mergeCell ref="K8:K9"/>
    <mergeCell ref="A75:A95"/>
    <mergeCell ref="A96:A120"/>
    <mergeCell ref="A121:A128"/>
    <mergeCell ref="K2:L2"/>
    <mergeCell ref="K4:L4"/>
    <mergeCell ref="K128:K130"/>
    <mergeCell ref="L128:L130"/>
    <mergeCell ref="A274:A291"/>
    <mergeCell ref="L8:L9"/>
    <mergeCell ref="K35:K36"/>
    <mergeCell ref="L35:L36"/>
    <mergeCell ref="K75:K76"/>
    <mergeCell ref="L75:L76"/>
    <mergeCell ref="A212:A260"/>
    <mergeCell ref="K96:K97"/>
    <mergeCell ref="AK1:AL1"/>
    <mergeCell ref="AM1:AV1"/>
    <mergeCell ref="AK3:AK4"/>
    <mergeCell ref="AP3:AP4"/>
    <mergeCell ref="AR3:AR4"/>
    <mergeCell ref="Z3:Z4"/>
    <mergeCell ref="AO3:AO4"/>
    <mergeCell ref="D3:D4"/>
    <mergeCell ref="N4:P4"/>
    <mergeCell ref="AU3:AU4"/>
    <mergeCell ref="H2:I2"/>
    <mergeCell ref="N2:P2"/>
    <mergeCell ref="AL3:AL4"/>
    <mergeCell ref="S4:T4"/>
    <mergeCell ref="S2:T2"/>
    <mergeCell ref="E3:E4"/>
    <mergeCell ref="F3:F4"/>
    <mergeCell ref="G3:G4"/>
    <mergeCell ref="AV3:AV4"/>
    <mergeCell ref="J3:J4"/>
    <mergeCell ref="AG3:AG4"/>
    <mergeCell ref="AH3:AH4"/>
    <mergeCell ref="AJ3:AJ4"/>
    <mergeCell ref="AA3:AA4"/>
    <mergeCell ref="H413:I413"/>
    <mergeCell ref="BE3:BE4"/>
    <mergeCell ref="A292:A319"/>
    <mergeCell ref="A320:A349"/>
    <mergeCell ref="AW75:AW76"/>
    <mergeCell ref="AX8:AX9"/>
    <mergeCell ref="AW35:AW36"/>
    <mergeCell ref="H4:I4"/>
    <mergeCell ref="R274:R276"/>
    <mergeCell ref="N413:P413"/>
    <mergeCell ref="AQ3:AQ4"/>
    <mergeCell ref="K410:L410"/>
    <mergeCell ref="K185:K187"/>
    <mergeCell ref="L185:L187"/>
    <mergeCell ref="Q185:Q187"/>
    <mergeCell ref="R185:R187"/>
    <mergeCell ref="S185:S187"/>
    <mergeCell ref="Q274:Q276"/>
    <mergeCell ref="T185:T187"/>
    <mergeCell ref="A186:A211"/>
    <mergeCell ref="Q95:Q97"/>
    <mergeCell ref="Q8:Q9"/>
    <mergeCell ref="BB75:BB76"/>
    <mergeCell ref="BB96:BB97"/>
  </mergeCells>
  <conditionalFormatting sqref="A413:K413 M413:O413 A274:J276 M275:P276 A186:J187 M186:P187 A410:K410 Q413 AY37:BJ43 AY88:BJ94 U275:AC276 A414:AC426 S413:AC413 M128:AC128 M211:AC211 M274:AC274 U186:AC187 A411:AC412 M410:AC410 AF41:AH41 C54:N54 AY96:BJ97 A96:K97 M96:P97 U96:AC97 AY129:BJ130 A128:J130 M129:P130 U129:AC130 AY212:BJ213 A211:J213 M212:P213 U212:AC213 A292:J293 M292:AC293 AJ212:AV213 AJ129:AV130 AJ96:AV97 AJ88:AV94 AJ95:BJ95 AJ34:BJ36 AJ37:AW43 AJ14:AV18 AJ26:AV33 AJ5:BJ13 AY14:BJ18 AJ19:BJ19 AY26:BJ33 AI5:AI19 S58:AC58 AJ44:BJ52 AJ98:BJ128 AJ131:BJ149 AI163:AI174 AG169:AH174 AG176:AH176 AI176:AI178 AG175:AI175 AJ153:BJ182 AJ210:BJ211 B371:N392 A294:N370 AJ214:BJ398 A35:AH36 AE37:AH40 AE179:AI182 AE169:AF176 AE153:AI162 AE163:AH168 AE177:AH178 AE150:BJ152 AE59:AH70 AE58:AJ58 AE42:AH52 AE183:BJ209 AE71:AI149 AE399:BJ426 AI21:AI52 AJ21:BJ25 B34:AH34 AI54:AI70 AE54:AH57 A53:A54 AJ54:BJ87 B53:N53 Q21:AH33 Q20:BJ20 Q10:AH19 A5:AH9 Q53:BJ53 Q37:AD52 A55:N57 Q54:AC57 A188:AC210 A214:AC273 A277:AC291 O294:AC392 A393:AC409 AE210:AI398 AD54:AD426 B10:P33 A45:N52 O45:P57 A37:P44 A58:P58 A59:AC95 A98:AC127 A131:AC185">
    <cfRule type="cellIs" dxfId="196" priority="29" stopIfTrue="1" operator="equal">
      <formula>"No"</formula>
    </cfRule>
    <cfRule type="cellIs" dxfId="195" priority="30" stopIfTrue="1" operator="equal">
      <formula>"Yes"</formula>
    </cfRule>
  </conditionalFormatting>
  <conditionalFormatting sqref="B55:B65538 B1:B53">
    <cfRule type="cellIs" dxfId="194" priority="28" stopIfTrue="1" operator="equal">
      <formula>"-"</formula>
    </cfRule>
  </conditionalFormatting>
  <conditionalFormatting sqref="Q58:R58">
    <cfRule type="cellIs" dxfId="193" priority="26" stopIfTrue="1" operator="equal">
      <formula>"No"</formula>
    </cfRule>
    <cfRule type="cellIs" dxfId="192" priority="27" stopIfTrue="1" operator="equal">
      <formula>"Yes"</formula>
    </cfRule>
  </conditionalFormatting>
  <conditionalFormatting sqref="K128:L128">
    <cfRule type="cellIs" dxfId="191" priority="24" stopIfTrue="1" operator="equal">
      <formula>"No"</formula>
    </cfRule>
    <cfRule type="cellIs" dxfId="190" priority="25" stopIfTrue="1" operator="equal">
      <formula>"Yes"</formula>
    </cfRule>
  </conditionalFormatting>
  <conditionalFormatting sqref="K292:L292">
    <cfRule type="cellIs" dxfId="189" priority="18" stopIfTrue="1" operator="equal">
      <formula>"No"</formula>
    </cfRule>
    <cfRule type="cellIs" dxfId="188" priority="19" stopIfTrue="1" operator="equal">
      <formula>"Yes"</formula>
    </cfRule>
  </conditionalFormatting>
  <conditionalFormatting sqref="K211:L211">
    <cfRule type="cellIs" dxfId="187" priority="22" stopIfTrue="1" operator="equal">
      <formula>"No"</formula>
    </cfRule>
    <cfRule type="cellIs" dxfId="186" priority="23" stopIfTrue="1" operator="equal">
      <formula>"Yes"</formula>
    </cfRule>
  </conditionalFormatting>
  <conditionalFormatting sqref="K274:L274">
    <cfRule type="cellIs" dxfId="185" priority="20" stopIfTrue="1" operator="equal">
      <formula>"No"</formula>
    </cfRule>
    <cfRule type="cellIs" dxfId="184" priority="21" stopIfTrue="1" operator="equal">
      <formula>"Yes"</formula>
    </cfRule>
  </conditionalFormatting>
  <conditionalFormatting sqref="AE41">
    <cfRule type="cellIs" dxfId="183" priority="14" stopIfTrue="1" operator="equal">
      <formula>"No"</formula>
    </cfRule>
    <cfRule type="cellIs" dxfId="182" priority="15" stopIfTrue="1" operator="equal">
      <formula>"Yes"</formula>
    </cfRule>
  </conditionalFormatting>
  <conditionalFormatting sqref="AW14:AX18">
    <cfRule type="cellIs" dxfId="181" priority="12" stopIfTrue="1" operator="equal">
      <formula>"No"</formula>
    </cfRule>
    <cfRule type="cellIs" dxfId="180" priority="13" stopIfTrue="1" operator="equal">
      <formula>"Yes"</formula>
    </cfRule>
  </conditionalFormatting>
  <conditionalFormatting sqref="AW26:AX33">
    <cfRule type="cellIs" dxfId="179" priority="10" stopIfTrue="1" operator="equal">
      <formula>"No"</formula>
    </cfRule>
    <cfRule type="cellIs" dxfId="178" priority="11" stopIfTrue="1" operator="equal">
      <formula>"Yes"</formula>
    </cfRule>
  </conditionalFormatting>
  <conditionalFormatting sqref="AX37:AX43">
    <cfRule type="cellIs" dxfId="177" priority="8" stopIfTrue="1" operator="equal">
      <formula>"No"</formula>
    </cfRule>
    <cfRule type="cellIs" dxfId="176" priority="9" stopIfTrue="1" operator="equal">
      <formula>"Yes"</formula>
    </cfRule>
  </conditionalFormatting>
  <conditionalFormatting sqref="AW88:AX94">
    <cfRule type="cellIs" dxfId="175" priority="6" stopIfTrue="1" operator="equal">
      <formula>"No"</formula>
    </cfRule>
    <cfRule type="cellIs" dxfId="174" priority="7" stopIfTrue="1" operator="equal">
      <formula>"Yes"</formula>
    </cfRule>
  </conditionalFormatting>
  <conditionalFormatting sqref="B54">
    <cfRule type="cellIs" dxfId="173" priority="4" stopIfTrue="1" operator="equal">
      <formula>"No"</formula>
    </cfRule>
    <cfRule type="cellIs" dxfId="172" priority="5" stopIfTrue="1" operator="equal">
      <formula>"Yes"</formula>
    </cfRule>
  </conditionalFormatting>
  <conditionalFormatting sqref="B54">
    <cfRule type="cellIs" dxfId="171" priority="3" stopIfTrue="1" operator="equal">
      <formula>"-"</formula>
    </cfRule>
  </conditionalFormatting>
  <conditionalFormatting sqref="D20:BF20">
    <cfRule type="cellIs" dxfId="170" priority="2" stopIfTrue="1" operator="equal">
      <formula>"-"</formula>
    </cfRule>
  </conditionalFormatting>
  <conditionalFormatting sqref="D53:BF53">
    <cfRule type="cellIs" dxfId="169" priority="1" stopIfTrue="1" operator="equal">
      <formula>"-"</formula>
    </cfRule>
  </conditionalFormatting>
  <dataValidations xWindow="533" yWindow="412" count="369">
    <dataValidation allowBlank="1" showInputMessage="1" showErrorMessage="1" promptTitle="Directors / Managers" prompt="Includes Management Board. Additional Info. includes Supervisory Board" sqref="AP410:AQ410" xr:uid="{00000000-0002-0000-0000-000000000000}"/>
    <dataValidation allowBlank="1" showInputMessage="1" showErrorMessage="1" promptTitle="Directors / Financial Statements" prompt="Directors appointment date, and Financials Statements are only available for public listed companies." sqref="BA410" xr:uid="{00000000-0002-0000-0000-000001000000}"/>
    <dataValidation allowBlank="1" showInputMessage="1" showErrorMessage="1" promptTitle="Directors details" prompt="reflects the Proprietor details" sqref="T410" xr:uid="{00000000-0002-0000-0000-000002000000}"/>
    <dataValidation allowBlank="1" showInputMessage="1" showErrorMessage="1" promptTitle="Data Service - India" prompt="common mapping also includes: Sri Lanka, Nepal, Pakistan, Bangladesh." sqref="AU410" xr:uid="{00000000-0002-0000-0000-000003000000}"/>
    <dataValidation allowBlank="1" showInputMessage="1" showErrorMessage="1" promptTitle="Non Benelux Customers" prompt="will only receive one director (name only)." sqref="E410" xr:uid="{00000000-0002-0000-0000-000004000000}"/>
    <dataValidation allowBlank="1" showInputMessage="1" showErrorMessage="1" promptTitle="Negative Info" prompt="includes Remarks of payment." sqref="N410:O410" xr:uid="{00000000-0002-0000-0000-000005000000}"/>
    <dataValidation allowBlank="1" showInputMessage="1" showErrorMessage="1" promptTitle="Data Service - MENA" prompt="includes: Bahrain, Benin, Burkina Faso, Congo, Egypt, Jordan, Kuwait, Lebanon, Oman, Palestine, Qatar, Saudi Arabia, Sudan, Syria, United Arab Emirates, Western Sahara, Yemen." sqref="AJ410" xr:uid="{00000000-0002-0000-0000-000006000000}"/>
    <dataValidation allowBlank="1" showInputMessage="1" showErrorMessage="1" promptTitle="Data Content - China" prompt="varies greatly from report to report in China, a Fresh Investigation may be recommended." sqref="AN410" xr:uid="{00000000-0002-0000-0000-000007000000}"/>
    <dataValidation allowBlank="1" showInputMessage="1" showErrorMessage="1" promptTitle="UK" sqref="S4" xr:uid="{00000000-0002-0000-0000-000008000000}"/>
    <dataValidation allowBlank="1" showErrorMessage="1" promptTitle="Address" prompt="Country only" sqref="X199:X201" xr:uid="{00000000-0002-0000-0000-000009000000}"/>
    <dataValidation allowBlank="1" showInputMessage="1" showErrorMessage="1" promptTitle="Activity Code" prompt="NACE rev2" sqref="X64" xr:uid="{00000000-0002-0000-0000-00000A000000}"/>
    <dataValidation allowBlank="1" showErrorMessage="1" promptTitle="Activity Code" prompt="NACE rev2" sqref="X55:X56" xr:uid="{00000000-0002-0000-0000-00000B000000}"/>
    <dataValidation allowBlank="1" showInputMessage="1" showErrorMessage="1" promptTitle="Country" prompt="Default to US" sqref="BA106:BB106 BA100:BB100" xr:uid="{00000000-0002-0000-0000-00000C000000}"/>
    <dataValidation allowBlank="1" showInputMessage="1" showErrorMessage="1" promptTitle="US Financial Statements" prompt="Only available on public listed companies." sqref="BA299" xr:uid="{00000000-0002-0000-0000-00000D000000}"/>
    <dataValidation allowBlank="1" showInputMessage="1" showErrorMessage="1" promptTitle="Payment Information" prompt="Text description only." sqref="AF124 AF127" xr:uid="{00000000-0002-0000-0000-00000E000000}"/>
    <dataValidation allowBlank="1" showInputMessage="1" showErrorMessage="1" promptTitle="Additional Information" prompt="Key Financials may exist if full financials are unknown._x000a__x000a_These are are in IDR Company Info. section because they may headline figures, not based on published Financial Statements." sqref="AF410" xr:uid="{00000000-0002-0000-0000-00000F000000}"/>
    <dataValidation allowBlank="1" showInputMessage="1" showErrorMessage="1" promptTitle="Activity Code" prompt="NACE" sqref="BE64:BE65 AF64 BE14 BE16" xr:uid="{00000000-0002-0000-0000-000010000000}"/>
    <dataValidation allowBlank="1" showInputMessage="1" showErrorMessage="1" promptTitle="Payment Data" prompt="contains text comments only - no trade payment data." sqref="AJ124:AJ127" xr:uid="{00000000-0002-0000-0000-000011000000}"/>
    <dataValidation allowBlank="1" showInputMessage="1" showErrorMessage="1" promptTitle="Banker Address" prompt="Country only" sqref="AJ283" xr:uid="{00000000-0002-0000-0000-000012000000}"/>
    <dataValidation allowBlank="1" showInputMessage="1" showErrorMessage="1" promptTitle="address" prompt="Not always fully available, may just contain CITY element" sqref="H141:H142 H168" xr:uid="{00000000-0002-0000-0000-000013000000}"/>
    <dataValidation allowBlank="1" showInputMessage="1" showErrorMessage="1" promptTitle="Negative Info" prompt="Lista Clinton sanctions only" sqref="BE121" xr:uid="{00000000-0002-0000-0000-000014000000}"/>
    <dataValidation allowBlank="1" showInputMessage="1" showErrorMessage="1" promptTitle="Address" prompt="Country only" sqref="BE199" xr:uid="{00000000-0002-0000-0000-000015000000}"/>
    <dataValidation allowBlank="1" showInputMessage="1" showErrorMessage="1" promptTitle="Amortisation" prompt="exists on Banks only" sqref="BE307" xr:uid="{00000000-0002-0000-0000-000016000000}"/>
    <dataValidation allowBlank="1" showInputMessage="1" showErrorMessage="1" promptTitle="Stock Turnover" prompt="Not present on Banks or Insurance" sqref="BE381" xr:uid="{00000000-0002-0000-0000-000017000000}"/>
    <dataValidation allowBlank="1" showInputMessage="1" showErrorMessage="1" promptTitle="Financial Formats" prompt="Three formats exist: Bank, Insurance and Commercial._x000a_Cashflow (if available) in Additional Financials" sqref="BE410" xr:uid="{00000000-0002-0000-0000-000018000000}"/>
    <dataValidation allowBlank="1" showInputMessage="1" showErrorMessage="1" promptTitle="Other Appropriations" prompt="Not on Bank or Insurance" sqref="BE317" xr:uid="{00000000-0002-0000-0000-000019000000}"/>
    <dataValidation allowBlank="1" showInputMessage="1" showErrorMessage="1" promptTitle="Gearing" prompt="Bank Debt is unknown." sqref="BE387 AF387" xr:uid="{00000000-0002-0000-0000-00001A000000}"/>
    <dataValidation allowBlank="1" showInputMessage="1" showErrorMessage="1" promptTitle="Bankers Address" prompt="Branch location only" sqref="BE283:BE285 AF283" xr:uid="{00000000-0002-0000-0000-00001B000000}"/>
    <dataValidation allowBlank="1" showInputMessage="1" showErrorMessage="1" promptTitle="Safe Number" prompt="repeats Company Registration Number" sqref="AY12" xr:uid="{00000000-0002-0000-0000-00001C000000}"/>
    <dataValidation allowBlank="1" showInputMessage="1" showErrorMessage="1" promptTitle="Tax ID" prompt="Federal &quot;Tax ID&quot; available in additional informaton" sqref="BA41" xr:uid="{00000000-0002-0000-0000-00001D000000}"/>
    <dataValidation allowBlank="1" showInputMessage="1" showErrorMessage="1" promptTitle="Confolidated Accounts" prompt="Default =No" sqref="AT297 AT299" xr:uid="{00000000-0002-0000-0000-00001E000000}"/>
    <dataValidation allowBlank="1" showInputMessage="1" showErrorMessage="1" promptTitle="secondary classification" prompt="if more than one classification array exists_x000a_e.g. SIC and NACE" sqref="B66" xr:uid="{00000000-0002-0000-0000-00001F000000}"/>
    <dataValidation allowBlank="1" showInputMessage="1" showErrorMessage="1" promptTitle="Company Registration Number" prompt="8 digit KvK no. is appended with four extra digits (&quot;0000&quot; represents HQ)." sqref="E219 E231 E243 E255" xr:uid="{00000000-0002-0000-0000-000020000000}"/>
    <dataValidation allowBlank="1" showInputMessage="1" showErrorMessage="1" promptTitle="Activity Classification" prompt="a close derivative of the US87 SIC e.g. &quot;U.S. Postal Service&quot; would be &quot;Postal Service&quot;." sqref="BD63" xr:uid="{00000000-0002-0000-0000-000021000000}"/>
    <dataValidation allowBlank="1" showInputMessage="1" showErrorMessage="1" promptTitle="Activity Classification" prompt="CIIU: classification shares a similar divisional structure as EU ISIC revision 4, but the codes differ at 4 digit level. Includes Section code (alpha) and 4 digit code (numeric)." sqref="BE66" xr:uid="{00000000-0002-0000-0000-000022000000}"/>
    <dataValidation allowBlank="1" showInputMessage="1" showErrorMessage="1" promptTitle="Payment Data" prompt="Trade reference data only (Additional Info)" sqref="BD124" xr:uid="{00000000-0002-0000-0000-000023000000}"/>
    <dataValidation allowBlank="1" showInputMessage="1" showErrorMessage="1" promptTitle="classification" prompt="NACE Rév. 2 2007 _x000a__x000a_EU Nomenclature statistique des activités économiques dans la Communauté européenne" sqref="N16:P17 N14:P14 AH16:AI17 AH14:AI14 AL16:AL17 AD63:AD65 AA63 AO63 AL14 AH63:AI65 V63 AA17 V57 AF63:AG63 V17 N63:P65 AL63:AL65 AH55:AI57 N55:P57" xr:uid="{00000000-0002-0000-0000-000024000000}"/>
    <dataValidation allowBlank="1" showInputMessage="1" showErrorMessage="1" promptTitle="classification" prompt="SIC 2003_x000a__x000a_Office for National Satistics - Standard Industrial Classification_x000a_" sqref="S66" xr:uid="{00000000-0002-0000-0000-000025000000}"/>
    <dataValidation allowBlank="1" showInputMessage="1" showErrorMessage="1" promptTitle="type" prompt="LocalFinancialsPLC_x000a_LocalFinancialsInterim_x000a_LocalFinancialsGlobalInterim" sqref="AV392" xr:uid="{00000000-0002-0000-0000-000026000000}"/>
    <dataValidation allowBlank="1" showInputMessage="1" showErrorMessage="1" promptTitle="local financial statements type" prompt="LocalFinancialsCSUK (bulk: AC01)_x000a_LocalFinancialsGAAP (bulk: AC02)_x000a_LocalFinancialsIFRS  (bulk: AC03)_x000a_LocalFinancialsBank (bulk: AC04)_x000a_LocalFinancialsInsurance (bulk: AC05)" sqref="K392" xr:uid="{00000000-0002-0000-0000-000027000000}"/>
    <dataValidation allowBlank="1" showInputMessage="1" showErrorMessage="1" promptTitle="local financial statement type" prompt="LocalFinancialsCSIT_x000a_LocalFinancialsIFRS" sqref="J392" xr:uid="{00000000-0002-0000-0000-000028000000}"/>
    <dataValidation allowBlank="1" showInputMessage="1" showErrorMessage="1" promptTitle="authority" prompt="Website &quot;power&quot;" sqref="J154" xr:uid="{00000000-0002-0000-0000-000029000000}"/>
    <dataValidation allowBlank="1" showInputMessage="1" showErrorMessage="1" promptTitle="classification" prompt="NACE exists in Sri Lanka" sqref="AU66" xr:uid="{00000000-0002-0000-0000-00002A000000}"/>
    <dataValidation allowBlank="1" showInputMessage="1" showErrorMessage="1" promptTitle="classification" prompt="US87" sqref="BD14 AZ57:AZ58 AZ14:BA14 AV14 AV16:AV17 AZ16:BA17 AV55 AV57:AV58 AZ55 BD16" xr:uid="{00000000-0002-0000-0000-00002B000000}"/>
    <dataValidation allowBlank="1" showInputMessage="1" showErrorMessage="1" promptTitle="Payment Data" prompt="contained in &quot;Payment Expectations Summary&quot;_x000a_refer to data dictionary" sqref="E124" xr:uid="{00000000-0002-0000-0000-00002C000000}"/>
    <dataValidation allowBlank="1" showInputMessage="1" showErrorMessage="1" promptTitle="simple value" prompt="contains Country only" sqref="AV245" xr:uid="{00000000-0002-0000-0000-00002D000000}"/>
    <dataValidation allowBlank="1" showInputMessage="1" showErrorMessage="1" promptTitle="classification" prompt="NACE-BEL 2008" sqref="D64:D65 D14" xr:uid="{00000000-0002-0000-0000-00002E000000}"/>
    <dataValidation allowBlank="1" showInputMessage="1" showErrorMessage="1" promptTitle="classification" prompt="SIC 2007_x000a__x000a_Office for National Satistics - Standard Industrial Classification_x000a_" sqref="S64:S65" xr:uid="{00000000-0002-0000-0000-00002F000000}"/>
    <dataValidation allowBlank="1" showInputMessage="1" showErrorMessage="1" promptTitle="Latest Turnover" prompt="&quot;Net Sales&quot;" sqref="N22:Q22" xr:uid="{00000000-0002-0000-0000-000030000000}"/>
    <dataValidation allowBlank="1" showInputMessage="1" showErrorMessage="1" promptTitle="Revenue" prompt="Total Operating Income" sqref="N301:Q301" xr:uid="{00000000-0002-0000-0000-000031000000}"/>
    <dataValidation allowBlank="1" showInputMessage="1" showErrorMessage="1" promptTitle="Revenue" prompt="Net Sales" sqref="AB301" xr:uid="{00000000-0002-0000-0000-000032000000}"/>
    <dataValidation allowBlank="1" showInputMessage="1" showErrorMessage="1" promptTitle="Other Addresses" prompt="Branch records (website: &quot;Other Establishments&quot;)." sqref="G104" xr:uid="{00000000-0002-0000-0000-000033000000}"/>
    <dataValidation allowBlank="1" showInputMessage="1" showErrorMessage="1" promptTitle="Director Type" prompt="defaults as &quot;Other&quot;" sqref="K175" xr:uid="{00000000-0002-0000-0000-000034000000}"/>
    <dataValidation allowBlank="1" showInputMessage="1" showErrorMessage="1" promptTitle="Shareholder Type" prompt="institutional investors are set as &quot;Other&quot;" sqref="AV198" xr:uid="{00000000-0002-0000-0000-000035000000}"/>
    <dataValidation allowBlank="1" showInputMessage="1" showErrorMessage="1" promptTitle="Company Registration Number" prompt="RUT Number" sqref="BD39 BD13" xr:uid="{00000000-0002-0000-0000-000036000000}"/>
    <dataValidation allowBlank="1" showInputMessage="1" showErrorMessage="1" promptTitle="classification" prompt="F150 is based on CIIU Rev3 (ISIC Rev3)" sqref="BB66" xr:uid="{00000000-0002-0000-0000-000037000000}"/>
    <dataValidation allowBlank="1" showInputMessage="1" showErrorMessage="1" promptTitle="classification" prompt="F883 is based on CLAE/ClaAE-2010_x000a__x000a_CLASSIFICATION OF ECONOMIC ACTIVITIES (CLAE) Formula No. F883&quot;" sqref="BB63" xr:uid="{00000000-0002-0000-0000-000038000000}"/>
    <dataValidation allowBlank="1" showInputMessage="1" showErrorMessage="1" promptTitle="address" prompt="city only" sqref="AF246" xr:uid="{00000000-0002-0000-0000-000039000000}"/>
    <dataValidation allowBlank="1" showInputMessage="1" showErrorMessage="1" promptTitle="statementType" prompt="GlobalFinancialsGGS" sqref="S298" xr:uid="{00000000-0002-0000-0000-00003A000000}"/>
    <dataValidation allowBlank="1" showInputMessage="1" showErrorMessage="1" promptTitle="classification" prompt="Japan Standard Industrial Classification" sqref="AM63" xr:uid="{00000000-0002-0000-0000-00003B000000}"/>
    <dataValidation allowBlank="1" showInputMessage="1" showErrorMessage="1" promptTitle="paymentData" prompt="paymentExpectationDays (creditor days) exists in additionalInformation" sqref="D124:D125 D127" xr:uid="{00000000-0002-0000-0000-00003C000000}"/>
    <dataValidation allowBlank="1" showInputMessage="1" showErrorMessage="1" promptTitle="dbt equivalent" prompt="paymentsBeyondTerms.company" sqref="J125" xr:uid="{00000000-0002-0000-0000-00003D000000}"/>
    <dataValidation allowBlank="1" showInputMessage="1" showErrorMessage="1" promptTitle="payment data" prompt="Payment References" sqref="AH124:AI124 AD124" xr:uid="{00000000-0002-0000-0000-00003E000000}"/>
    <dataValidation allowBlank="1" showInputMessage="1" showErrorMessage="1" promptTitle="payment data" prompt="&quot;Trade Payment Days&quot; and &quot;Moving Average Days&quot; exists." sqref="AY125" xr:uid="{00000000-0002-0000-0000-00003F000000}"/>
    <dataValidation allowBlank="1" showInputMessage="1" showErrorMessage="1" promptTitle="payment data" prompt="&quot;Industry Average DBT&quot; exists" sqref="BA126" xr:uid="{00000000-0002-0000-0000-000040000000}"/>
    <dataValidation allowBlank="1" showInputMessage="1" showErrorMessage="1" promptTitle="payment data" prompt="&quot;Late payment days (entity)&quot;" sqref="AW125:AX125" xr:uid="{00000000-0002-0000-0000-000041000000}"/>
    <dataValidation allowBlank="1" showInputMessage="1" showErrorMessage="1" promptTitle="payment data" prompt="&quot;Late payments days (industry average)&quot;" sqref="AW126:AX126" xr:uid="{00000000-0002-0000-0000-000042000000}"/>
    <dataValidation allowBlank="1" showInputMessage="1" showErrorMessage="1" promptTitle="payment data" prompt="&quot;payment expectation days&quot; exists" sqref="E125" xr:uid="{00000000-0002-0000-0000-000043000000}"/>
    <dataValidation allowBlank="1" showInputMessage="1" showErrorMessage="1" promptTitle="payment days" prompt="&quot;Industry Average Payment Expectation Days&quot; exists" sqref="E126" xr:uid="{00000000-0002-0000-0000-000044000000}"/>
    <dataValidation allowBlank="1" showInputMessage="1" showErrorMessage="1" promptTitle="dbt equivalent" prompt="paymentsBeyondTerms.sector" sqref="J126" xr:uid="{00000000-0002-0000-0000-000045000000}"/>
    <dataValidation allowBlank="1" showInputMessage="1" showErrorMessage="1" promptTitle="paymentData" prompt="IndustryAveragePaymentExpectationDays" sqref="D126" xr:uid="{00000000-0002-0000-0000-000046000000}"/>
    <dataValidation allowBlank="1" showInputMessage="1" showErrorMessage="1" promptTitle="payment data" prompt="contains an &quot;average delay&quot; element" sqref="BC125" xr:uid="{00000000-0002-0000-0000-000047000000}"/>
    <dataValidation allowBlank="1" showInputMessage="1" showErrorMessage="1" promptTitle="Payment Data" prompt="The payment data occurs under &quot;Payment Information&quot;_x000a_" sqref="BC124" xr:uid="{00000000-0002-0000-0000-000048000000}"/>
    <dataValidation allowBlank="1" showInputMessage="1" showErrorMessage="1" promptTitle="classification" prompt="UK SIC 2007_x000a__x000a_Office for National Satistics - Standard Industrial Classification._x000a_Output as a five digit numeric._x000a_The first four digits are identical to NACE Rev 2 (and ISIC Rev. 4)._x000a_" sqref="S63 AP63:AQ63 K63 AJ63:AK63 AJ17:AK17" xr:uid="{00000000-0002-0000-0000-000049000000}"/>
    <dataValidation allowBlank="1" showInputMessage="1" showErrorMessage="1" promptTitle="classification" prompt="SIC03 is output to five digits" sqref="AU63" xr:uid="{00000000-0002-0000-0000-00004A000000}"/>
    <dataValidation allowBlank="1" showInputMessage="1" showErrorMessage="1" promptTitle="currency" prompt="USD" sqref="BF91" xr:uid="{00000000-0002-0000-0000-00004B000000}"/>
    <dataValidation allowBlank="1" showInputMessage="1" showErrorMessage="1" promptTitle="principal activity" prompt="Line of Business exists" sqref="BF57" xr:uid="{00000000-0002-0000-0000-00004C000000}"/>
    <dataValidation allowBlank="1" showInputMessage="1" showErrorMessage="1" promptTitle="negative information" prompt="insolvency information_x000a_federal litigation_x000a_state litigation_x000a_concursos_x000a_SAT actions" sqref="BF121" xr:uid="{00000000-0002-0000-0000-00004D000000}"/>
    <dataValidation allowBlank="1" showInputMessage="1" showErrorMessage="1" promptTitle="negativeInformation" prompt="Judgments_x000a_Defaults_x000a_Collection Agency" sqref="AY121" xr:uid="{00000000-0002-0000-0000-00004E000000}"/>
    <dataValidation allowBlank="1" showInputMessage="1" showErrorMessage="1" promptTitle="Date Appointed" prompt="Only available on public listed companies" sqref="BB153" xr:uid="{00000000-0002-0000-0000-00004F000000}"/>
    <dataValidation allowBlank="1" showInputMessage="1" showErrorMessage="1" promptTitle="classification" prompt="ES CNAE 2009_x000a__x000a_Clasificación Nacional de Actividades Económicas (CNAE) from the Instituto Nacional de Estadistica (INE)_x000a_" sqref="AB63 AB17 AB57:AB58 AB55" xr:uid="{00000000-0002-0000-0000-000050000000}"/>
    <dataValidation allowBlank="1" showInputMessage="1" showErrorMessage="1" promptTitle="classification" prompt="CNAE 2007_x000a__x000a_Classificação Nacional das Atividades Econômicas _x000a_(CNAE) - Comissão Nacional de Classificação._x000a__x000a_" sqref="BC63" xr:uid="{00000000-0002-0000-0000-000051000000}"/>
    <dataValidation allowBlank="1" showInputMessage="1" showErrorMessage="1" promptTitle="classification" prompt="CNAE 2007_x000a__x000a_Classificação Nacional das Atividades Econômicas _x000a_(CNAE) - Comissão Nacional de Classificação._x000a_" sqref="BC58" xr:uid="{00000000-0002-0000-0000-000052000000}"/>
    <dataValidation allowBlank="1" showInputMessage="1" showErrorMessage="1" promptTitle="classification" prompt="NOGA 2008_x000a__x000a_General Classification of Economic Activities (NOGA)" sqref="Z63 Z58 Z17" xr:uid="{00000000-0002-0000-0000-000053000000}"/>
    <dataValidation allowBlank="1" showInputMessage="1" showErrorMessage="1" promptTitle="classification" prompt="ATECO 2007_x000a__x000a_Classificazione delle Attività Economiche (ATECO)" sqref="J14 J16:J17 J63:J65" xr:uid="{00000000-0002-0000-0000-000054000000}"/>
    <dataValidation allowBlank="1" showInputMessage="1" showErrorMessage="1" promptTitle="classification" prompt="NAF/API_x000a__x000a_NAF Rev. 2 2008 [Nomenclature d'Activités Française] also known as APE [Activite Principale de l'Entreprise]_x000a__x000a_4 digits based on NACE codes, plus a letter specific to France." sqref="G55:G58 G14 G16:G17 G63:G65" xr:uid="{00000000-0002-0000-0000-000055000000}"/>
    <dataValidation allowBlank="1" showInputMessage="1" showErrorMessage="1" promptTitle="classification" prompt="NACEBEL 08" sqref="D63 D17 D55:D58" xr:uid="{00000000-0002-0000-0000-000056000000}"/>
    <dataValidation allowBlank="1" showInputMessage="1" showErrorMessage="1" promptTitle="classification" prompt="SBI 2008_x000a__x000a_Standaard Bedrijfsindeling" sqref="E55:E58 E14 E16:E17 E63:E65" xr:uid="{00000000-0002-0000-0000-000057000000}"/>
    <dataValidation allowBlank="1" showInputMessage="1" showErrorMessage="1" promptTitle="credit limit:" prompt="Not available for _x000a_- Iceland_x000a_- Malta_x000a_- Lithuania" sqref="AG28:AG29 AG79:AG80" xr:uid="{00000000-0002-0000-0000-000058000000}"/>
    <dataValidation allowBlank="1" showInputMessage="1" showErrorMessage="1" promptTitle="provider score:" prompt="Not available for:_x000a_- Malta" sqref="AG92:AG93 AG81:AG84 AG30:AG31" xr:uid="{00000000-0002-0000-0000-000059000000}"/>
    <dataValidation allowBlank="1" showInputMessage="1" showErrorMessage="1" promptTitle="id type" prompt="Owner Number" sqref="L131:L132 L158:L159" xr:uid="{00000000-0002-0000-0000-00005A000000}"/>
    <dataValidation allowBlank="1" showInputMessage="1" showErrorMessage="1" promptTitle="director type" prompt="- Person_x000a_- Other" sqref="K147 S147" xr:uid="{00000000-0002-0000-0000-00005B000000}"/>
    <dataValidation allowBlank="1" showInputMessage="1" showErrorMessage="1" promptTitle="simple value" prompt="Full address" sqref="B140 G168 D140 F140:K140 Q140:Y140 AE140:AG140 AJ140:BF140 AB140:AC140 M140:N140" xr:uid="{00000000-0002-0000-0000-00005C000000}"/>
    <dataValidation allowBlank="1" showInputMessage="1" showErrorMessage="1" promptTitle="gender" prompt="defaults as &quot;Unknown&quot;" sqref="K171:L171 AW171 U171 F143 T143:AI143 BC143:BF143 AN143:BA143 K143:N143" xr:uid="{00000000-0002-0000-0000-00005D000000}"/>
    <dataValidation allowBlank="1" showInputMessage="1" showErrorMessage="1" promptTitle="classification" prompt="WZ2008_x000a__x000a_Klassifikation der Wirtschaftszweige" sqref="H55:H58 H14:I14 H16:I17 H63:I65" xr:uid="{00000000-0002-0000-0000-00005E000000}"/>
    <dataValidation allowBlank="1" showInputMessage="1" showErrorMessage="1" promptTitle="status code" prompt="- Active_x000a_- Other_x000a_- Pending_x000a_- NonActive" sqref="W50:AB50 D18:K18 D218:H218 B218 AU243:AU244 B230 S242:V242 B242 B254 BD218:BF218 M254 D254:H254 D242:H242 D230:H230 W18:AB18 J230:K230 J254:K254 J242:K242 J218:K218 Q218:U218 AO230:AP230 M242 BF242 M230 AW230:BA230 AE50:BF50 AH251:AI252 BF230 AH261:AI261 AI219:AI222 M18:U18 R254:V254 AN218:AP218 Q230:V230 AO242:AP242 AF230 AV218:BB218 AR230:AT230 AR218:AT218 AB254:AE254 BD254 AE18:BF18 M218 AJ230:AL230 X230:Y230 X242:Y242 AH242:AL242 AR242:AS242 AU242:BB242 BD242 BF254 AV254:BB254 AO254:AS254 AL254:AM254 AH254:AI258 X254 AB242:AE242 W218:AL218 AB230:AC230 D50:U50" xr:uid="{00000000-0002-0000-0000-00005F000000}"/>
    <dataValidation allowBlank="1" showInputMessage="1" showErrorMessage="1" promptTitle="currency" prompt="ISO char(3)" sqref="D23:K23 BE29 W23:Y23 AE23:AS23 AU23:BF23 AB23:AC23 M23:U23" xr:uid="{00000000-0002-0000-0000-000060000000}"/>
    <dataValidation allowBlank="1" showInputMessage="1" showErrorMessage="1" promptTitle="country" prompt="ISO Char(2)" sqref="D11:K11 AE11:BF11 M11:AC11" xr:uid="{00000000-0002-0000-0000-000061000000}"/>
    <dataValidation allowBlank="1" showInputMessage="1" showErrorMessage="1" promptTitle="currency" prompt="local currency" sqref="AL80" xr:uid="{00000000-0002-0000-0000-000062000000}"/>
    <dataValidation allowBlank="1" showInputMessage="1" showErrorMessage="1" promptTitle="id Type" prompt="InternalID" sqref="D132" xr:uid="{00000000-0002-0000-0000-000063000000}"/>
    <dataValidation allowBlank="1" showInputMessage="1" showErrorMessage="1" promptTitle="id type :" prompt="InternalID - WIN Number" sqref="AL197" xr:uid="{00000000-0002-0000-0000-000064000000}"/>
    <dataValidation allowBlank="1" showInputMessage="1" showErrorMessage="1" promptTitle="id type :" prompt="InternalID = WIN number" sqref="AL215 AL227 AL239 AL251" xr:uid="{00000000-0002-0000-0000-000065000000}"/>
    <dataValidation allowBlank="1" showInputMessage="1" showErrorMessage="1" promptTitle="CA financial statements" prompt="Only publically listed co's." sqref="AZ376:AZ389 AZ294:AZ298 AZ301:AZ318 AZ321:AZ333 AZ335:AZ348 AZ350:AZ362 AZ364:AZ373 AZ392" xr:uid="{00000000-0002-0000-0000-000066000000}"/>
    <dataValidation allowBlank="1" showInputMessage="1" showErrorMessage="1" promptTitle="US financial statements" prompt="Only publically listed co's." sqref="BA294:BA298 BA301:BA318 BA321:BA333 BA335:BA348 BA350:BA362 BA364:BA368 BA371:BA373 BA376:BA389 BA392" xr:uid="{00000000-0002-0000-0000-000067000000}"/>
    <dataValidation allowBlank="1" showInputMessage="1" showErrorMessage="1" promptTitle="type" prompt="- ltd_x000a_- nonLtd" sqref="B217 B241 B229 B253" xr:uid="{00000000-0002-0000-0000-000068000000}"/>
    <dataValidation allowBlank="1" showInputMessage="1" showErrorMessage="1" promptTitle="local financial statements type" prompt="LocalFinancialsHGB (Handelsgesetzbuch)" sqref="H392" xr:uid="{00000000-0002-0000-0000-000069000000}"/>
    <dataValidation allowBlank="1" showInputMessage="1" showErrorMessage="1" promptTitle="directorType" prompt="defalts as &quot;Other&quot;" sqref="T147:U147" xr:uid="{00000000-0002-0000-0000-00006A000000}"/>
    <dataValidation allowBlank="1" showInputMessage="1" showErrorMessage="1" promptTitle="Principal Activity Description" prompt="text description exists_x000a_therefore _x000a_- no code _x000a_- classification is &quot;default&quot;" sqref="S55:S58 J55:J58 Q57 K57" xr:uid="{00000000-0002-0000-0000-00006B000000}"/>
    <dataValidation allowBlank="1" showInputMessage="1" showErrorMessage="1" promptTitle="classification" prompt="1.3: SIC 2003_x000a_2.0: SIC 2007_x000a__x000a_Office for National Satistics - Standard Industrial Classification_x000a_" sqref="S14 S16:S17" xr:uid="{00000000-0002-0000-0000-00006C000000}"/>
    <dataValidation allowBlank="1" showInputMessage="1" showErrorMessage="1" promptTitle="classification" prompt="Business Activity Classification_x000a_not WZ 2008" sqref="I55:I58" xr:uid="{00000000-0002-0000-0000-00006D000000}"/>
    <dataValidation allowBlank="1" showInputMessage="1" showErrorMessage="1" promptTitle="status description" prompt="local status text" sqref="B21 B54:B55 D21:K21 AE54:BF54 M21:AC21 AE21:BF21 D54:AC54" xr:uid="{00000000-0002-0000-0000-00006E000000}"/>
    <dataValidation allowBlank="1" showInputMessage="1" showErrorMessage="1" promptTitle="common status code" prompt="- Active_x000a_- Other_x000a_- Pending_x000a_- NonActive" sqref="B18 B50" xr:uid="{00000000-0002-0000-0000-00006F000000}"/>
    <dataValidation allowBlank="1" showInputMessage="1" showErrorMessage="1" promptTitle="Latest Turnover" prompt="Net Sales" sqref="B22" xr:uid="{00000000-0002-0000-0000-000070000000}"/>
    <dataValidation allowBlank="1" showInputMessage="1" showErrorMessage="1" promptTitle="classification" prompt="1.3: SIC 2003_x000a_2.0: SIC 2003_x000a__x000a_Office for National Satistics - Standard Industrial Classification_x000a_" sqref="T14 T16:T17" xr:uid="{00000000-0002-0000-0000-000071000000}"/>
    <dataValidation allowBlank="1" showInputMessage="1" showErrorMessage="1" promptTitle="local financial statement type" prompt="LocalFinancialsCSNL" sqref="E392" xr:uid="{00000000-0002-0000-0000-000072000000}"/>
    <dataValidation allowBlank="1" showInputMessage="1" showErrorMessage="1" promptTitle="creditLimit" prompt="defaults as &quot;no credit limit&quot;" sqref="R80 R28" xr:uid="{00000000-0002-0000-0000-000073000000}"/>
    <dataValidation allowBlank="1" showInputMessage="1" showErrorMessage="1" promptTitle="commonDescription" prompt="defaults as &quot;No credit rating&quot;" sqref="R78:R79 R27" xr:uid="{00000000-0002-0000-0000-000074000000}"/>
    <dataValidation allowBlank="1" showInputMessage="1" showErrorMessage="1" promptTitle="commonValue" prompt="defaults as &quot;E&quot;" sqref="R77 R26" xr:uid="{00000000-0002-0000-0000-000075000000}"/>
    <dataValidation allowBlank="1" showInputMessage="1" showErrorMessage="1" promptTitle="classification" prompt="SNI 2007_x000a__x000a_Swedish Standard Industrial Classification (SNI)_x000a_maintained by Statistics Sweden (Statistiska centralbyrån)_x000a_based on NACE Rev2." sqref="Q55 Q16 Q14 Q63:Q65" xr:uid="{00000000-0002-0000-0000-000076000000}"/>
    <dataValidation allowBlank="1" showInputMessage="1" showErrorMessage="1" promptTitle="classifications" prompt="NACE Rev 2_x000a_ISIC Rev 4" sqref="E66" xr:uid="{00000000-0002-0000-0000-000077000000}"/>
    <dataValidation allowBlank="1" showInputMessage="1" showErrorMessage="1" promptTitle="type" prompt="- ltd_x000a_- nonLtd_x000a__x000a_*defaults as:_x000a_&quot;NotSet&quot;" sqref="J217:K217 S229 BA241 AU229 J229:K229 S217 BE229 D229:H229 D217:H217 D241:H241 D253:H253 J253 AF229:AI229 Z229:AA229 AF217 AC229:AD229 S241:AD241 AQ217 AF241:AI241 W217 AN253:AR253 AL241:AO241 AL229:AO229 AL217:AO217 AU217:AW217 AZ217:BA217 BA229 BC241 AT241:AV241 AT253:AU253 AY253:BA253 BC253 BE253 BE241 V229 AQ241 AQ229 S253:AD253 AH217:AI217 AC217:AD217 N217:Q217 M229:Q229 J241:Q241 AF253:AL253 M253:Q253" xr:uid="{00000000-0002-0000-0000-000078000000}"/>
    <dataValidation allowBlank="1" showInputMessage="1" showErrorMessage="1" promptTitle="additionalData -----" prompt="presentAppointments" sqref="U155" xr:uid="{00000000-0002-0000-0000-000079000000}"/>
    <dataValidation allowBlank="1" showInputMessage="1" showErrorMessage="1" promptTitle="additionalData" prompt="presentAppointments_x000a_previousAppointments" sqref="H182" xr:uid="{00000000-0002-0000-0000-00007A000000}"/>
    <dataValidation allowBlank="1" showInputMessage="1" showErrorMessage="1" promptTitle="financial statement type" prompt="LocalFinancialsCSNL" sqref="E298" xr:uid="{00000000-0002-0000-0000-00007B000000}"/>
    <dataValidation allowBlank="1" showInputMessage="1" showErrorMessage="1" promptTitle="misc" prompt="negativeRating" sqref="F402 F397" xr:uid="{00000000-0002-0000-0000-00007C000000}"/>
    <dataValidation allowBlank="1" showInputMessage="1" showErrorMessage="1" promptTitle="companyHistory" prompt="date_x000a_description_x000a_htmlUrl_x000a_pdfUrl_x000a_memorialL_ID" sqref="F403:F404" xr:uid="{00000000-0002-0000-0000-00007D000000}"/>
    <dataValidation allowBlank="1" showInputMessage="1" showErrorMessage="1" promptTitle="classification" prompt="set as &quot;default&quot;" sqref="F58" xr:uid="{00000000-0002-0000-0000-00007E000000}"/>
    <dataValidation allowBlank="1" showInputMessage="1" showErrorMessage="1" promptTitle="directorType" prompt="defaults as &quot;Other&quot;" sqref="F147 H147:I147 D147 Q147:R147 W147:Y147 AF147:AK147 AU147:AV147 AO147 AR147 BF147 BD147 AX147:BA147 AC147:AD147" xr:uid="{00000000-0002-0000-0000-00007F000000}"/>
    <dataValidation allowBlank="1" showInputMessage="1" showErrorMessage="1" promptTitle="companyRegistrationNumber" prompt="RCS Number" sqref="F13" xr:uid="{00000000-0002-0000-0000-000080000000}"/>
    <dataValidation allowBlank="1" showInputMessage="1" showErrorMessage="1" promptTitle="companyRegistrationNumber" prompt="CRO Number: 8 digit alphanumeric _x000a_prefixed with 'IE' e.g. &quot;IE000000&quot;" sqref="K13" xr:uid="{00000000-0002-0000-0000-000081000000}"/>
    <dataValidation allowBlank="1" showInputMessage="1" showErrorMessage="1" promptTitle="companyRegistrationNumber" prompt="Company Registration Number_x000a_8 digit alpha numeric_x000a_00000000_x000a_SC000000_x000a_IP00000R_x000a_various prefixes such as &quot;SC&quot;_x000a_suffixes such as &quot;R&quot;" sqref="S13" xr:uid="{00000000-0002-0000-0000-000082000000}"/>
    <dataValidation allowBlank="1" showInputMessage="1" showErrorMessage="1" promptTitle="companyRegistrationNumber" prompt="kvk number _x000a_8 digit numeric" sqref="E13" xr:uid="{00000000-0002-0000-0000-000083000000}"/>
    <dataValidation allowBlank="1" showInputMessage="1" showErrorMessage="1" promptTitle="companyRegistrationNumber" prompt="SIRET 14 digit" sqref="G13 G39" xr:uid="{00000000-0002-0000-0000-000084000000}"/>
    <dataValidation allowBlank="1" showInputMessage="1" showErrorMessage="1" promptTitle="additional information" prompt="misc_x000a_key personnel_x000a_commercial vehicles" sqref="BF396" xr:uid="{00000000-0002-0000-0000-000085000000}"/>
    <dataValidation allowBlank="1" showInputMessage="1" showErrorMessage="1" promptTitle="Additonal Information - includes" prompt="misc_x000a_competitors_x000a_business sales breakdown_x000a_geographical sales breakdown_x000a__x000a_" sqref="AV396" xr:uid="{00000000-0002-0000-0000-000086000000}"/>
    <dataValidation allowBlank="1" showInputMessage="1" showErrorMessage="1" promptTitle="companyHistory" prompt="date_x000a_description" sqref="S403" xr:uid="{00000000-0002-0000-0000-000087000000}"/>
    <dataValidation allowBlank="1" showInputMessage="1" showErrorMessage="1" promptTitle="commentaries" prompt="commentaryText_x000a_positiveOrNegative" sqref="S404 D404" xr:uid="{00000000-0002-0000-0000-000088000000}"/>
    <dataValidation allowBlank="1" showInputMessage="1" showErrorMessage="1" promptTitle="creditLimitHistory" prompt="date_x000a_value_x000a_limitCurrency" sqref="D406 D408" xr:uid="{00000000-0002-0000-0000-000089000000}"/>
    <dataValidation allowBlank="1" showInputMessage="1" showErrorMessage="1" promptTitle="ratingHistory" prompt="date_x000a_companyValue_x000a_ratingDescription" sqref="D405 S405" xr:uid="{00000000-0002-0000-0000-00008A000000}"/>
    <dataValidation allowBlank="1" showInputMessage="1" showErrorMessage="1" promptTitle="companySignificantEvents" prompt="eventDate_x000a_eventDescription" sqref="D403" xr:uid="{00000000-0002-0000-0000-00008B000000}"/>
    <dataValidation allowBlank="1" showInputMessage="1" showErrorMessage="1" promptTitle="creditLimitHistory" prompt="date_x000a_companyValue.currency_x000a_companyValue.value" sqref="S406:S408" xr:uid="{00000000-0002-0000-0000-00008C000000}"/>
    <dataValidation allowBlank="1" showInputMessage="1" showErrorMessage="1" promptTitle="ownership type" prompt="examples:_x000a_- Private / Yksityinen_x000a_- State / Valtio_x000a_- Commune / Kunta_x000a_- Foreign Owner / Ulkomaalainen omistaja_x000a_- Other / Muu omistajatyyppi_x000a_- Quoted Company / Pörssiyhtiö" sqref="W49" xr:uid="{00000000-0002-0000-0000-00008D000000}"/>
    <dataValidation allowBlank="1" showInputMessage="1" showErrorMessage="1" promptTitle="ownership type " prompt="- Intermediately Owned_x000a_- Jointly Owned_x000a_- Ultimately Owned_x000a_- Wholly Owned" sqref="S49 K49" xr:uid="{00000000-0002-0000-0000-00008E000000}"/>
    <dataValidation allowBlank="1" showInputMessage="1" showErrorMessage="1" promptTitle="id" prompt="Companies only" sqref="E131 E158" xr:uid="{00000000-0002-0000-0000-00008F000000}"/>
    <dataValidation allowBlank="1" showInputMessage="1" showErrorMessage="1" promptTitle="simple value" prompt="Full address:_x000a_companies only" sqref="E140 E167" xr:uid="{00000000-0002-0000-0000-000090000000}"/>
    <dataValidation allowBlank="1" showInputMessage="1" showErrorMessage="1" promptTitle="other elements" prompt="companies only" sqref="E141 E169" xr:uid="{00000000-0002-0000-0000-000091000000}"/>
    <dataValidation allowBlank="1" showInputMessage="1" showErrorMessage="1" promptTitle="country" prompt="companies only" sqref="E142 E170" xr:uid="{00000000-0002-0000-0000-000092000000}"/>
    <dataValidation allowBlank="1" showInputMessage="1" showErrorMessage="1" promptTitle="gender" prompt="defaults as &quot;NotApplicable&quot; (companies) or &quot;Unknown&quot;" sqref="E171" xr:uid="{00000000-0002-0000-0000-000093000000}"/>
    <dataValidation allowBlank="1" showInputMessage="1" showErrorMessage="1" promptTitle="address" prompt="companies only" sqref="E168" xr:uid="{00000000-0002-0000-0000-000094000000}"/>
    <dataValidation allowBlank="1" showInputMessage="1" showErrorMessage="1" promptTitle="vatRegistrationNumber" prompt="additional VAT codes output in additionalInformation as vatRegistrationNumbers [*]" sqref="S41" xr:uid="{00000000-0002-0000-0000-000095000000}"/>
    <dataValidation allowBlank="1" showInputMessage="1" showErrorMessage="1" promptTitle="shareholderType" prompt="only &quot;Company&quot; in NL, no individuals" sqref="E198" xr:uid="{00000000-0002-0000-0000-000096000000}"/>
    <dataValidation allowBlank="1" showInputMessage="1" showErrorMessage="1" promptTitle="boolean" prompt="- true_x000a_- false" sqref="B297" xr:uid="{00000000-0002-0000-0000-000097000000}"/>
    <dataValidation allowBlank="1" showInputMessage="1" showErrorMessage="1" promptTitle="other elements" prompt="postalCode (town code)_x000a_eircode_x000a_" sqref="K60:L60" xr:uid="{00000000-0002-0000-0000-000098000000}"/>
    <dataValidation allowBlank="1" showInputMessage="1" showErrorMessage="1" promptTitle="other elements" prompt="PAF address:_x000a_- houseNumber_x000a_- street_x000a_- city_x000a_- county_x000a_" sqref="S60" xr:uid="{00000000-0002-0000-0000-000099000000}"/>
    <dataValidation allowBlank="1" showInputMessage="1" showErrorMessage="1" promptTitle="other classifications" prompt="SIC 2003 (Office for National Satistics - Standard Industrial Classification)_x000a__x000a_NACE Rév. 2 2007 (EU Nomenclature statistique des activités économiques dans la Communauté européenne)" sqref="K66" xr:uid="{00000000-0002-0000-0000-00009A000000}"/>
    <dataValidation allowBlank="1" showInputMessage="1" showErrorMessage="1" promptTitle="additionalData ----" prompt="- presentAppointments_x000a_- previousAppointments_x000a_- dissolvedAppointments" sqref="S182" xr:uid="{00000000-0002-0000-0000-00009B000000}"/>
    <dataValidation allowBlank="1" showInputMessage="1" showErrorMessage="1" promptTitle="additionalData" prompt="presentAppointment_x000a_disqualified [true/false]_x000a_disqualifiedException {true/false]_x000a_occupation" sqref="K182" xr:uid="{00000000-0002-0000-0000-00009C000000}"/>
    <dataValidation allowBlank="1" showInputMessage="1" showErrorMessage="1" promptTitle="authority" prompt="for authorised signatories see _x000a_additionalInformation.authorizedSignatories[*] " sqref="H154" xr:uid="{00000000-0002-0000-0000-00009D000000}"/>
    <dataValidation allowBlank="1" showInputMessage="1" showErrorMessage="1" promptTitle="authority" prompt="for authorised signatories see additionalInformation.authorisedSignatures.[*]" sqref="N154" xr:uid="{00000000-0002-0000-0000-00009E000000}"/>
    <dataValidation allowBlank="1" showInputMessage="1" showErrorMessage="1" promptTitle="authority" prompt="website &quot;decision ability&quot;" sqref="E154" xr:uid="{00000000-0002-0000-0000-00009F000000}"/>
    <dataValidation allowBlank="1" showInputMessage="1" showErrorMessage="1" promptTitle="other officials" prompt="Authorised Persons" sqref="K402" xr:uid="{00000000-0002-0000-0000-0000A0000000}"/>
    <dataValidation allowBlank="1" showInputMessage="1" showErrorMessage="1" promptTitle="POD" prompt="see creditScore" sqref="S32 E32" xr:uid="{00000000-0002-0000-0000-0000A1000000}"/>
    <dataValidation allowBlank="1" showInputMessage="1" showErrorMessage="1" promptTitle="IE NonLtd" prompt="ROI Registered Business Names" sqref="L94:L120 L411:L412 L43 L185 L59 L30:L31 L242:L396 L152:L154 L156:L157 L144:L146 L176:L177 L179:L181 L172:L174 L133:L142 L160:L170 L81:L84 L148:L149 L403:L409 L26:L27 L8:L12 L34:L40 L62:L63 L67:L70 L74:L79 L122:L130 L188:L208 L210:L240" xr:uid="{00000000-0002-0000-0000-0000A2000000}"/>
    <dataValidation allowBlank="1" showInputMessage="1" showErrorMessage="1" promptTitle="status code" prompt="- Active_x000a_- NonActive" sqref="L18" xr:uid="{00000000-0002-0000-0000-0000A3000000}"/>
    <dataValidation allowBlank="1" showInputMessage="1" showErrorMessage="1" promptTitle="status description" prompt="local status text:_x000a_- NORMAL_x000a_- CEASED" sqref="L21" xr:uid="{00000000-0002-0000-0000-0000A4000000}"/>
    <dataValidation allowBlank="1" showInputMessage="1" showErrorMessage="1" promptTitle="negativeInformation" prompt="Registered CJ's_x000a_- exact match_x000a_- possible match" sqref="L121" xr:uid="{00000000-0002-0000-0000-0000A5000000}"/>
    <dataValidation allowBlank="1" showInputMessage="1" showErrorMessage="1" promptTitle="negativeInformation" prompt="Registered &amp; Unregistered CJ's_x000a_- exact match_x000a_- possible match_x000a__x000a_Insolvency Data exists based on the following sources:_x000a_- Iris Oifigiuil_x000a_- media sources" sqref="K121" xr:uid="{00000000-0002-0000-0000-0000A6000000}"/>
    <dataValidation allowBlank="1" showInputMessage="1" showErrorMessage="1" promptTitle="negativeInformation" prompt="Registered CCJ's_x000a_- exact match_x000a_- possible match_x000a__x000a_Insolvency Data based on the following sources:_x000a_- Official Gazettes (London, Edinburgh and Belfast)" sqref="S121" xr:uid="{00000000-0002-0000-0000-0000A7000000}"/>
    <dataValidation allowBlank="1" showInputMessage="1" showErrorMessage="1" promptTitle="paymentData" prompt="aged debt / invoice data" sqref="S127:T127" xr:uid="{00000000-0002-0000-0000-0000A8000000}"/>
    <dataValidation allowBlank="1" showInputMessage="1" showErrorMessage="1" promptTitle="negativeInformation" prompt="Registered CCJ's_x000a_- exact match_x000a_- possible match" sqref="T121" xr:uid="{00000000-0002-0000-0000-0000A9000000}"/>
    <dataValidation allowBlank="1" showInputMessage="1" showErrorMessage="1" promptTitle="id type" prompt="People ID" sqref="S158:S159 K131:K132 K158:K159 S131:S132" xr:uid="{00000000-0002-0000-0000-0000AA000000}"/>
    <dataValidation allowBlank="1" showInputMessage="1" showErrorMessage="1" promptTitle="director type" prompt="- Person_x000a_- Company" sqref="L147 L175 V147 E175" xr:uid="{00000000-0002-0000-0000-0000AB000000}"/>
    <dataValidation allowBlank="1" showInputMessage="1" showErrorMessage="1" promptTitle="positionName" prompt="Registered Business Owner" sqref="L151 L178" xr:uid="{00000000-0002-0000-0000-0000AC000000}"/>
    <dataValidation allowBlank="1" showInputMessage="1" showErrorMessage="1" promptTitle="additional directors data" prompt="additionalData:_x000a_- Eircode_x000a_directorships:_x000a_- business owner links" sqref="L155" xr:uid="{00000000-0002-0000-0000-0000AD000000}"/>
    <dataValidation allowBlank="1" showInputMessage="1" showErrorMessage="1" promptTitle="additional directors data" prompt="additionalData:_x000a_- Eircode" sqref="L182" xr:uid="{00000000-0002-0000-0000-0000AE000000}"/>
    <dataValidation allowBlank="1" showInputMessage="1" showErrorMessage="1" promptTitle="classification" prompt="SSIC_x000a__x000a_Singapore Standard Industrial Classification (Singapore Departent of Statistics (DOS)). SSIC is based on International Standard Industrial Classification (ISIC)." sqref="AS14 AS64:AS65 AS55 AS57:AS58 AS16" xr:uid="{00000000-0002-0000-0000-0000AF000000}"/>
    <dataValidation allowBlank="1" showInputMessage="1" showErrorMessage="1" promptTitle="shareholderType" prompt="- Person_x000a_- Company" sqref="AS198" xr:uid="{00000000-0002-0000-0000-0000B0000000}"/>
    <dataValidation allowBlank="1" showInputMessage="1" showErrorMessage="1" promptTitle="IE NonLtd" prompt="ROI Reg. Business Names_x000a_- INDIVIDUAL_x000a_- PARTNERSHIP_x000a_- BODY CORPORATE_x000a_- OTHER CORP" sqref="L48" xr:uid="{00000000-0002-0000-0000-0000B1000000}"/>
    <dataValidation allowBlank="1" showInputMessage="1" showErrorMessage="1" promptTitle="gender" prompt="defaults as _x000a_- &quot;NotApplicable&quot; (companies) _x000a_- &quot;Unknown&quot;" sqref="E143" xr:uid="{00000000-0002-0000-0000-0000B2000000}"/>
    <dataValidation allowBlank="1" showInputMessage="1" showErrorMessage="1" promptTitle="gender" prompt="- Female_x000a_- Male_x000a_- Unknown" sqref="S143 I143 G143" xr:uid="{00000000-0002-0000-0000-0000B3000000}"/>
    <dataValidation allowBlank="1" showInputMessage="1" showErrorMessage="1" promptTitle="directorships" prompt="Business Name Links" sqref="L184" xr:uid="{00000000-0002-0000-0000-0000B4000000}"/>
    <dataValidation allowBlank="1" showInputMessage="1" showErrorMessage="1" promptTitle="Registered Businesss Names" prompt="All companies individuals in IE trading under a name other than their normal legal name must register the business with IE CRO. _x000a_These business names appear as IE &quot;NonLtd&quot; records." sqref="K410:L410" xr:uid="{00000000-0002-0000-0000-0000B5000000}"/>
    <dataValidation allowBlank="1" showInputMessage="1" showErrorMessage="1" promptTitle="classification" prompt="PKD 2007_x000a__x000a_Polish Classification of Activities,Central Register and Information on Economic Activity (CEIDG)" sqref="AC57:AC58 AC16:AC17 AC55 AC14 AC63" xr:uid="{00000000-0002-0000-0000-0000B6000000}"/>
    <dataValidation allowBlank="1" showInputMessage="1" showErrorMessage="1" promptTitle="shareholderType" prompt="- Company_x000a_- Person_x000a_- Other" sqref="H198" xr:uid="{00000000-0002-0000-0000-0000B7000000}"/>
    <dataValidation allowBlank="1" showInputMessage="1" showErrorMessage="1" promptTitle="vatRegistrationNumber" prompt="NIP (numer identyfikacji podatkowej)" sqref="AC41" xr:uid="{00000000-0002-0000-0000-0000B8000000}"/>
    <dataValidation allowBlank="1" showInputMessage="1" showErrorMessage="1" promptTitle="companyRegistrationNumber" prompt="KRS (National Court Register)" sqref="AC13 AC39" xr:uid="{00000000-0002-0000-0000-0000B9000000}"/>
    <dataValidation allowBlank="1" showInputMessage="1" showErrorMessage="1" promptTitle="credit limit currency" prompt="Swiss Francs (CHF)" sqref="Z28:Z29 Z79:Z80" xr:uid="{00000000-0002-0000-0000-0000BA000000}"/>
    <dataValidation allowBlank="1" showInputMessage="1" showErrorMessage="1" promptTitle="credit limit" prompt="No credit limit exists for LI" sqref="AA28:AA29 AA79:AA80" xr:uid="{00000000-0002-0000-0000-0000BB000000}"/>
    <dataValidation allowBlank="1" showInputMessage="1" showErrorMessage="1" promptTitle="credit limit currency" prompt="Euros (EUR)" sqref="K28:L29 H29:I29 AH28:AI29 AH79:AI80 K79:L80 AE28:AE29 AD79:AE80" xr:uid="{00000000-0002-0000-0000-0000BC000000}"/>
    <dataValidation allowBlank="1" showInputMessage="1" showErrorMessage="1" promptTitle="credit limit currency" prompt="Pound Sterling (GBP)" sqref="S28:T29 S79:S80 T80" xr:uid="{00000000-0002-0000-0000-0000BD000000}"/>
    <dataValidation allowBlank="1" showInputMessage="1" showErrorMessage="1" promptTitle="currency" prompt="local currenty" sqref="BE79" xr:uid="{00000000-0002-0000-0000-0000BE000000}"/>
    <dataValidation allowBlank="1" showInputMessage="1" showErrorMessage="1" promptTitle="classification" prompt="NACE Rev2" sqref="AF17:AG17" xr:uid="{00000000-0002-0000-0000-0000BF000000}"/>
    <dataValidation allowBlank="1" showInputMessage="1" showErrorMessage="1" promptTitle="activity code" prompt="NACE Rev2" sqref="AF14" xr:uid="{00000000-0002-0000-0000-0000C0000000}"/>
    <dataValidation allowBlank="1" showInputMessage="1" showErrorMessage="1" promptTitle="activity descripton" prompt="NACE Rev2" sqref="AF16" xr:uid="{00000000-0002-0000-0000-0000C1000000}"/>
    <dataValidation allowBlank="1" showInputMessage="1" showErrorMessage="1" promptTitle="principal activity" prompt="Business Activity text" sqref="AF57" xr:uid="{00000000-0002-0000-0000-0000C2000000}"/>
    <dataValidation allowBlank="1" showInputMessage="1" showErrorMessage="1" promptTitle="status code" prompt="- Active_x000a_- Pending_x000a_" sqref="AC18" xr:uid="{00000000-0002-0000-0000-0000C3000000}"/>
    <dataValidation allowBlank="1" showInputMessage="1" showErrorMessage="1" promptTitle="status code" prompt="- Active_x000a_- Pending" sqref="AC50" xr:uid="{00000000-0002-0000-0000-0000C4000000}"/>
    <dataValidation allowBlank="1" showInputMessage="1" showErrorMessage="1" promptTitle="address elements" prompt="country code only" sqref="AC200" xr:uid="{00000000-0002-0000-0000-0000C5000000}"/>
    <dataValidation allowBlank="1" showInputMessage="1" showErrorMessage="1" promptTitle="shareholder type" prompt="defaults as &quot;Other&quot;" sqref="AU198 Z198:AC198 AE198" xr:uid="{00000000-0002-0000-0000-0000C6000000}"/>
    <dataValidation allowBlank="1" showInputMessage="1" showErrorMessage="1" promptTitle="currency" prompt="KRW" sqref="AR28 AR80" xr:uid="{00000000-0002-0000-0000-0000C7000000}"/>
    <dataValidation allowBlank="1" showInputMessage="1" showErrorMessage="1" promptTitle="industry sector(s)" prompt="- manufacture_x000a_- wholesale_x000a_- retail_x000a_- service_x000a_comma separated" sqref="AL15 AL56" xr:uid="{00000000-0002-0000-0000-0000C8000000}"/>
    <dataValidation allowBlank="1" showInputMessage="1" showErrorMessage="1" promptTitle="operations start date" prompt="YYYY-01-01 (year only)" sqref="AL44" xr:uid="{00000000-0002-0000-0000-0000C9000000}"/>
    <dataValidation allowBlank="1" showInputMessage="1" showErrorMessage="1" promptTitle="principal activity description" prompt="detailed activity text/profile info" sqref="AL57" xr:uid="{00000000-0002-0000-0000-0000CA000000}"/>
    <dataValidation allowBlank="1" showInputMessage="1" showErrorMessage="1" promptTitle="credit limit currency" prompt="Limits are expressed in both IDR and USD. We only output USD values for GGS/IDR._x000a__x000a_Note: currency currently outputs in creditLimit (not as a currency attibute)." sqref="AU28:AU29" xr:uid="{00000000-0002-0000-0000-0000CB000000}"/>
    <dataValidation allowBlank="1" showInputMessage="1" showErrorMessage="1" promptTitle="credit limit currency" prompt="PLC = USD_x000a_Ltd = local currency_x000a_" sqref="AV28:AV29 AV79:AV80" xr:uid="{00000000-0002-0000-0000-0000CC000000}"/>
    <dataValidation allowBlank="1" showInputMessage="1" showErrorMessage="1" promptTitle="foundation year only" prompt="YYYY-01-01_x000a_" sqref="AC43:AC44" xr:uid="{00000000-0002-0000-0000-0000CD000000}"/>
    <dataValidation allowBlank="1" showInputMessage="1" showErrorMessage="1" promptTitle="status code" prompt="- Active_x000a_- Pending_x000a_- NonActive" sqref="V18 V50" xr:uid="{00000000-0002-0000-0000-0000CE000000}"/>
    <dataValidation allowBlank="1" showInputMessage="1" showErrorMessage="1" promptTitle="latest turnover" prompt="&quot;Sales&quot;" sqref="V22" xr:uid="{00000000-0002-0000-0000-0000CF000000}"/>
    <dataValidation allowBlank="1" showInputMessage="1" showErrorMessage="1" promptTitle="latest turnover" prompt="&quot;Turnover&quot;" sqref="U22" xr:uid="{00000000-0002-0000-0000-0000D0000000}"/>
    <dataValidation allowBlank="1" showInputMessage="1" showErrorMessage="1" promptTitle="Revenue" prompt="&quot;Net Sales&quot;_x000a_&quot;Other Operating Income&quot;" sqref="S301" xr:uid="{00000000-0002-0000-0000-0000D1000000}"/>
    <dataValidation allowBlank="1" showInputMessage="1" showErrorMessage="1" promptTitle="currency" prompt="EUR" sqref="V23" xr:uid="{00000000-0002-0000-0000-0000D2000000}"/>
    <dataValidation allowBlank="1" showInputMessage="1" showErrorMessage="1" promptTitle="Contact Telephone Number" prompt="Telephone Numbers exist in Additional Information" sqref="V61 V101 V107" xr:uid="{00000000-0002-0000-0000-0000D3000000}"/>
    <dataValidation allowBlank="1" showInputMessage="1" showErrorMessage="1" promptTitle="activities" prompt="multiple activity codes can exist" sqref="V64 V66" xr:uid="{00000000-0002-0000-0000-0000D4000000}"/>
    <dataValidation allowBlank="1" showInputMessage="1" showErrorMessage="1" promptTitle="date of birth" prompt="YYYY-MM-01 _x000a_i.e. DD is witheld" sqref="K149 S149" xr:uid="{00000000-0002-0000-0000-0000D5000000}"/>
    <dataValidation allowBlank="1" showInputMessage="1" showErrorMessage="1" promptTitle="charges" prompt="Registered Charges are available (i.e. mortgages etc)" sqref="V410" xr:uid="{00000000-0002-0000-0000-0000D6000000}"/>
    <dataValidation allowBlank="1" showInputMessage="1" showErrorMessage="1" promptTitle="CSIC" prompt="China's Industry Code applied is the 2011 version of the National Industry Classification issued by the China National Bureau of Statistics" sqref="AN63" xr:uid="{00000000-0002-0000-0000-0000D7000000}"/>
    <dataValidation allowBlank="1" showInputMessage="1" showErrorMessage="1" promptTitle="classification" prompt="CAE Rev3 (Classification of Economical Activities – Revision 3)_x000a_harmonized with the NACE – Rev2 (Nomenclature Statistics of Economic Activities in the European Community)" sqref="AE63" xr:uid="{00000000-0002-0000-0000-0000D8000000}"/>
    <dataValidation allowBlank="1" showInputMessage="1" showErrorMessage="1" promptTitle="classification" prompt="NACELUX (National standard based on European NACE standard)" sqref="F63 F17" xr:uid="{00000000-0002-0000-0000-0000D9000000}"/>
    <dataValidation allowBlank="1" showInputMessage="1" showErrorMessage="1" promptTitle="provider status" prompt="local status code" sqref="D19:AC19 B51:B52 B19 AE19:BF19 AE51:BF52 D51:AC52" xr:uid="{00000000-0002-0000-0000-0000DA000000}"/>
    <dataValidation allowBlank="1" showInputMessage="1" showErrorMessage="1" promptTitle="nationality" prompt="example &quot;german&quot;" sqref="V145" xr:uid="{00000000-0002-0000-0000-0000DB000000}"/>
    <dataValidation allowBlank="1" showInputMessage="1" showErrorMessage="1" promptTitle="negativeInformation" prompt="bankruptcies:_x000a_- Bankruptcy details_x000a_- Liquidation details_x000a_- Receivership details_x000a__x000a_negatives_x000a_- negative payment incidents_x000a__x000a_detrimentals (group structure)_x000a_- dissolved companies_x000a_- liquidated companies" sqref="V121" xr:uid="{00000000-0002-0000-0000-0000DC000000}"/>
    <dataValidation allowBlank="1" showInputMessage="1" showErrorMessage="1" promptTitle="negative information" prompt="- bankruptcies_x000a_- bad debt information _x000a_(unpaid bills, court claims)" sqref="AG121" xr:uid="{00000000-0002-0000-0000-0000DD000000}"/>
    <dataValidation allowBlank="1" showInputMessage="1" showErrorMessage="1" promptTitle="creditLimit.currency" prompt="currency in value string_x000a_e.g. &quot;USD 500,000,000&quot;" sqref="AP29:AP30 AP79:AP80" xr:uid="{00000000-0002-0000-0000-0000DE000000}"/>
    <dataValidation allowBlank="1" showInputMessage="1" showErrorMessage="1" promptTitle="director type" prompt="defaults as &quot;Other&quot;" sqref="AQ147 AE147 Z147:AB147" xr:uid="{00000000-0002-0000-0000-0000DF000000}"/>
    <dataValidation allowBlank="1" showInputMessage="1" showErrorMessage="1" promptTitle="simple value" prompt="country only" sqref="AQ257 AQ245 AQ233 AQ221" xr:uid="{00000000-0002-0000-0000-0000E0000000}"/>
    <dataValidation allowBlank="1" showInputMessage="1" showErrorMessage="1" promptTitle="companyRegistrationNumber" prompt="CRO Registered Business Number_x000a_up to 6 digit numeric (no prefix_x000a_and no preceeding zeros)" sqref="L13" xr:uid="{00000000-0002-0000-0000-0000E1000000}"/>
    <dataValidation allowBlank="1" showInputMessage="1" showErrorMessage="1" promptTitle="companyRegistrationNumber" prompt="HRB number_x000a_&quot;HRB&quot; + 6 digits +1 character_x000a_e.g. &quot;HRB 000000 B&quot;" sqref="H13" xr:uid="{00000000-0002-0000-0000-0000E2000000}"/>
    <dataValidation allowBlank="1" showInputMessage="1" showErrorMessage="1" promptTitle="companyRegistrationNumber" prompt="Charter number_x000a_7 digits" sqref="BA13" xr:uid="{00000000-0002-0000-0000-0000E3000000}"/>
    <dataValidation allowBlank="1" showInputMessage="1" showErrorMessage="1" promptTitle="company id type" prompt="SIREN _x000a__x000a_14 digit numeric" sqref="G6" xr:uid="{00000000-0002-0000-0000-0000E4000000}"/>
    <dataValidation allowBlank="1" showInputMessage="1" showErrorMessage="1" promptTitle="company id type" prompt="VAT number" sqref="D6" xr:uid="{00000000-0002-0000-0000-0000E5000000}"/>
    <dataValidation allowBlank="1" showInputMessage="1" showErrorMessage="1" promptTitle="companyRegistrationNumber" prompt="based on VAT number_x000a_9 digit numeric_x000a_&quot;000000000&quot;" sqref="D13" xr:uid="{00000000-0002-0000-0000-0000E6000000}"/>
    <dataValidation allowBlank="1" showInputMessage="1" showErrorMessage="1" promptTitle="company id type" prompt="KVK number_x000a__x000a_8 digits +4 digit branch / hq identifier_x000a_" sqref="E6" xr:uid="{00000000-0002-0000-0000-0000E7000000}"/>
    <dataValidation allowBlank="1" showInputMessage="1" showErrorMessage="1" promptTitle="company id type" prompt="reg number" sqref="F6 Q6:R6" xr:uid="{00000000-0002-0000-0000-0000E8000000}"/>
    <dataValidation allowBlank="1" showInputMessage="1" showErrorMessage="1" promptTitle="company id type" prompt="reg number_x000a__x000a_2 character province_x000a_+7 digit number _x000a_e.g. &quot;IT-0-MI1969106&quot;" sqref="J6" xr:uid="{00000000-0002-0000-0000-0000E9000000}"/>
    <dataValidation allowBlank="1" showInputMessage="1" showErrorMessage="1" promptTitle="company id type" prompt="CRO Business Num_x000a__x000a_up to 6 digits_x000a_(no preceeding zeros)_x000a_" sqref="L6" xr:uid="{00000000-0002-0000-0000-0000EA000000}"/>
    <dataValidation allowBlank="1" showInputMessage="1" showErrorMessage="1" promptTitle="company id type" prompt="CRO Number_x000a__x000a_2 character country_x000a_+6 digit numeric_x000a_(with preceeding zeros)_x000a_" sqref="K6" xr:uid="{00000000-0002-0000-0000-0000EB000000}"/>
    <dataValidation allowBlank="1" showInputMessage="1" showErrorMessage="1" promptTitle="companyRegistrationNumber" prompt="reg number 10 digits" sqref="Q13" xr:uid="{00000000-0002-0000-0000-0000EC000000}"/>
    <dataValidation allowBlank="1" showInputMessage="1" showErrorMessage="1" promptTitle="company id type" prompt="reg number_x000a__x000a_8 digit alpha numeric_x000a_with proceeding zeros_x000a_&quot;00000000&quot;_x000a_&quot;AA000000&quot;_x000a_&quot;AA00000A&quot;_x000a_&quot;A000000A&quot;" sqref="S6" xr:uid="{00000000-0002-0000-0000-0000ED000000}"/>
    <dataValidation allowBlank="1" showInputMessage="1" showErrorMessage="1" promptTitle="company id type" prompt="company number" sqref="AW6" xr:uid="{00000000-0002-0000-0000-0000EE000000}"/>
    <dataValidation allowBlank="1" showInputMessage="1" showErrorMessage="1" promptTitle="company id type" prompt="business number" sqref="AX6" xr:uid="{00000000-0002-0000-0000-0000EF000000}"/>
    <dataValidation allowBlank="1" showInputMessage="1" showErrorMessage="1" promptTitle="company id type" prompt="report id_x000a__x000a_alpha numeric _x000a_(in lowecase)" sqref="U6:V6" xr:uid="{00000000-0002-0000-0000-0000F0000000}"/>
    <dataValidation allowBlank="1" showInputMessage="1" showErrorMessage="1" promptTitle="company id type" prompt="reg number_x000a__x000a_8 digit (with preceeding zeros)" sqref="W6" xr:uid="{00000000-0002-0000-0000-0000F1000000}"/>
    <dataValidation allowBlank="1" showInputMessage="1" showErrorMessage="1" promptTitle="company id type" prompt="entity id_x000a__x000a_1 digit legal form _x000a_+ 9 digit tax id" sqref="X6" xr:uid="{00000000-0002-0000-0000-0000F2000000}"/>
    <dataValidation allowBlank="1" showInputMessage="1" showErrorMessage="1" promptTitle="company id type" prompt="reg number_x000a__x000a_&quot;IS-X-0000000000&quot;_x000a_&quot;LT-X-000000000&quot;_x000a_&quot;MT-X-C 0000&quot;" sqref="AG6" xr:uid="{00000000-0002-0000-0000-0000F3000000}"/>
    <dataValidation allowBlank="1" showInputMessage="1" showErrorMessage="1" promptTitle="company id type" prompt="NonLtd business record identifier_x000a__x000a_up to 8 digit numeric_x000a_(no preceeding zeros)" sqref="T6" xr:uid="{00000000-0002-0000-0000-0000F4000000}"/>
    <dataValidation allowBlank="1" showInputMessage="1" showErrorMessage="1" promptTitle="company id type" prompt="internal id" sqref="AH6:AI6" xr:uid="{00000000-0002-0000-0000-0000F5000000}"/>
    <dataValidation allowBlank="1" showInputMessage="1" showErrorMessage="1" promptTitle="company id type" prompt="internal id_x000a_&quot;AA-X-00~AAA00000000&quot;_x000a_&quot;AA-X-000~AAA00000000&quot;" sqref="AJ6:AK6" xr:uid="{00000000-0002-0000-0000-0000F6000000}"/>
    <dataValidation allowBlank="1" showInputMessage="1" showErrorMessage="1" promptTitle="miscellaneous" prompt="- eircode" sqref="K397:L397" xr:uid="{00000000-0002-0000-0000-0000F7000000}"/>
    <dataValidation allowBlank="1" showInputMessage="1" showErrorMessage="1" promptTitle="other officials" prompt="for the Business Owners see directors" sqref="L402" xr:uid="{00000000-0002-0000-0000-0000F8000000}"/>
    <dataValidation allowBlank="1" showInputMessage="1" showErrorMessage="1" promptTitle="company id type" prompt="safe number_x000a__x000a_&quot;WW&quot; or 2 char country _x000a_+ 8 digit numeric _x000a_&quot;PLC-X-WW00000000&quot;_x000a_or &quot;AA-X-AA00000000&quot;" sqref="AV6" xr:uid="{00000000-0002-0000-0000-0000F9000000}"/>
    <dataValidation allowBlank="1" showInputMessage="1" showErrorMessage="1" promptTitle="company id type" prompt="internal id_x000a_e.g. CF-X-CF0000019717" sqref="AL6" xr:uid="{00000000-0002-0000-0000-0000FA000000}"/>
    <dataValidation allowBlank="1" showInputMessage="1" showErrorMessage="1" promptTitle="companyRegistrationNumber" prompt="12 digit numeric" sqref="AM13" xr:uid="{00000000-0002-0000-0000-0000FB000000}"/>
    <dataValidation allowBlank="1" showInputMessage="1" showErrorMessage="1" promptTitle="company id type" prompt="CrefoNo (internal id)" sqref="AN6" xr:uid="{00000000-0002-0000-0000-0000FC000000}"/>
    <dataValidation allowBlank="1" showInputMessage="1" showErrorMessage="1" promptTitle="company id type" prompt="internal id_x000a_" sqref="AQ6" xr:uid="{00000000-0002-0000-0000-0000FD000000}"/>
    <dataValidation allowBlank="1" showInputMessage="1" showErrorMessage="1" promptTitle="company id type" prompt="tax identification no_x000a__x000a_10 digit numeric_x000a_" sqref="AR6" xr:uid="{00000000-0002-0000-0000-0000FE000000}"/>
    <dataValidation allowBlank="1" showInputMessage="1" showErrorMessage="1" promptTitle="company id type" prompt="NIRC number (national id)_x000a__x000a_10 digit alphanumeric" sqref="AS6" xr:uid="{00000000-0002-0000-0000-0000FF000000}"/>
    <dataValidation allowBlank="1" showInputMessage="1" showErrorMessage="1" promptTitle="company id type" prompt="report id_x000a__x000a_&quot;AA-X-00000&quot;_x000a_&quot;AA-X-000000&quot;" sqref="AU6" xr:uid="{00000000-0002-0000-0000-000000010000}"/>
    <dataValidation allowBlank="1" showInputMessage="1" showErrorMessage="1" promptTitle="companyRegistrationNumber" prompt="21 digit alphanumeric" sqref="AU13" xr:uid="{00000000-0002-0000-0000-000001010000}"/>
    <dataValidation allowBlank="1" showInputMessage="1" showErrorMessage="1" promptTitle="company id type" prompt="company number_x000a__x000a_7 digits with _x000a_preceeding zeros" sqref="AY6" xr:uid="{00000000-0002-0000-0000-000002010000}"/>
    <dataValidation allowBlank="1" showInputMessage="1" showErrorMessage="1" promptTitle="companyRegistrationNumber" prompt="Company Number_x000a_up to 7 digits_x000a_no proceeding zeros_x000a_(not NZBN number)" sqref="AY13" xr:uid="{00000000-0002-0000-0000-000003010000}"/>
    <dataValidation allowBlank="1" showInputMessage="1" showErrorMessage="1" promptTitle="companyRegistrationNumber" prompt="7 digit numeric (registry ID)" sqref="AZ13" xr:uid="{00000000-0002-0000-0000-000004010000}"/>
    <dataValidation allowBlank="1" showInputMessage="1" showErrorMessage="1" promptTitle="company id type" prompt="safe number_x000a__x000a_2 character country_x000a_+8 digit numeric" sqref="AZ6 AM6 BF6 H6:I6 M6:N6" xr:uid="{00000000-0002-0000-0000-000005010000}"/>
    <dataValidation allowBlank="1" showInputMessage="1" showErrorMessage="1" promptTitle="classification" prompt="CAE Rev3 _x000a__x000a_(Classification of Economical Activities – Revision 3)" sqref="AE16:AE17 AE14 AE55 AE57:AE58 AE64:AE65" xr:uid="{00000000-0002-0000-0000-000006010000}"/>
    <dataValidation allowBlank="1" showInputMessage="1" showErrorMessage="1" promptTitle="negativeInformation" prompt="countyCourtJudgements_x000a_- date_x000a_- court_x000a_- amount_x000a_- caseNumber_x000a_- status_x000a_- defendantName_x000a_- defendantAddress" sqref="AE121" xr:uid="{00000000-0002-0000-0000-000007010000}"/>
    <dataValidation allowBlank="1" showInputMessage="1" showErrorMessage="1" promptTitle="type" prompt="*defaults as:_x000a_&quot;NotSet&quot;" sqref="AE241 AE253" xr:uid="{00000000-0002-0000-0000-000008010000}"/>
    <dataValidation allowBlank="1" showInputMessage="1" showErrorMessage="1" promptTitle="companyRegistrationNumber" prompt="NIF (Número de Identificação Fiscal or Número de Contribuinte) _x000a_tax identification number" sqref="AE13 AE39" xr:uid="{00000000-0002-0000-0000-000009010000}"/>
    <dataValidation allowBlank="1" showInputMessage="1" showErrorMessage="1" promptTitle="vatRegistrationNumber" prompt="NIF (Número de Identificação Fiscal or Número de Contribuinte) _x000a_tax identification number" sqref="AE41" xr:uid="{00000000-0002-0000-0000-00000A010000}"/>
    <dataValidation allowBlank="1" showInputMessage="1" showErrorMessage="1" promptTitle="id type" prompt="&quot;trust number&quot;" sqref="AE6" xr:uid="{00000000-0002-0000-0000-00000B010000}"/>
    <dataValidation allowBlank="1" showInputMessage="1" showErrorMessage="1" promptTitle="operationsStartDate" prompt="Constitution Date" sqref="AE44" xr:uid="{00000000-0002-0000-0000-00000C010000}"/>
    <dataValidation allowBlank="1" showInputMessage="1" showErrorMessage="1" promptTitle="classification" prompt="ÖNACE 2008 - Statistik Austria_x000a__x000a_Based on NACE Rév. 2 2007 (EU Nomenclature statistique des activités économiques dans la Communauté européenne)" sqref="U14 U16:U17 U63:U65" xr:uid="{00000000-0002-0000-0000-00000D010000}"/>
    <dataValidation allowBlank="1" showInputMessage="1" showErrorMessage="1" promptTitle="companyRegistrationNumber" prompt="RFC number_x000a_12 digit alpha numeric = company_x000a_13 digit alphanumeric = business_x000a__x000a_RFC (Registro Federal de Contribuyentes) is issued by the Mexican Tax Administration Service (Servicio de Administración Tributaria)." sqref="BF39 BF13" xr:uid="{00000000-0002-0000-0000-00000E010000}"/>
    <dataValidation allowBlank="1" showInputMessage="1" showErrorMessage="1" promptTitle="ownershipType" prompt="- company_x000a_- business" sqref="BF49" xr:uid="{00000000-0002-0000-0000-00000F010000}"/>
    <dataValidation allowBlank="1" showInputMessage="1" showErrorMessage="1" promptTitle="secondary array" prompt="SCIAN is a derivative of NAICS." sqref="BF66" xr:uid="{00000000-0002-0000-0000-000010010000}"/>
    <dataValidation allowBlank="1" showInputMessage="1" showErrorMessage="1" promptTitle="additionalInformation" prompt="contains complex nodes:_x000a_- gazetteRegisteredDeeds_x000a_- facilityDetails_x000a_- otherOfficials" sqref="AB410" xr:uid="{00000000-0002-0000-0000-000011010000}"/>
    <dataValidation allowBlank="1" showInputMessage="1" showErrorMessage="1" promptTitle="simple value" prompt="City + Zip" sqref="Z140:AA141 Z199:AA199" xr:uid="{00000000-0002-0000-0000-000012010000}"/>
    <dataValidation allowBlank="1" showInputMessage="1" showErrorMessage="1" promptTitle="classification" prompt="SIC or SCIAN" sqref="BF17" xr:uid="{00000000-0002-0000-0000-000013010000}"/>
    <dataValidation allowBlank="1" showInputMessage="1" showErrorMessage="1" promptTitle="classification" prompt="TOL 2008_x000a__x000a_The first 4 digits of Toimialaluokitus 2008 matches NACE Rév. 2 2007" sqref="W16:W17 W14 W55 W57:W58 W63" xr:uid="{00000000-0002-0000-0000-000014010000}"/>
    <dataValidation allowBlank="1" showInputMessage="1" showErrorMessage="1" promptTitle="currentDirectors.additionalData" prompt="- companyId_x000a_-safeNumber_x000a_- shareholderTypeDescription" sqref="H209" xr:uid="{00000000-0002-0000-0000-000015010000}"/>
    <dataValidation allowBlank="1" showInputMessage="1" showErrorMessage="1" promptTitle="shareholder address" prompt="exists on companies only" sqref="H199" xr:uid="{00000000-0002-0000-0000-000016010000}"/>
    <dataValidation allowBlank="1" showInputMessage="1" showErrorMessage="1" promptTitle="shareholder id" prompt="a numeric ID used to link with DE Shareholder Report." sqref="H197" xr:uid="{00000000-0002-0000-0000-000017010000}"/>
    <dataValidation allowBlank="1" showInputMessage="1" showErrorMessage="1" promptTitle="credit limit currency" prompt="US Dollars (USD)" sqref="AJ28:AK29 BF28:BF29 BA28:BA29 BA79:BA80 BF79:BF80 AJ79:AK80" xr:uid="{00000000-0002-0000-0000-000018010000}"/>
    <dataValidation allowBlank="1" showInputMessage="1" showErrorMessage="1" promptTitle="credit limit currency" prompt="local currency" sqref="AL79 AL28:AL29" xr:uid="{00000000-0002-0000-0000-000019010000}"/>
    <dataValidation allowBlank="1" showInputMessage="1" showErrorMessage="1" promptTitle="classification" prompt="NACEBEL 2008" sqref="D16" xr:uid="{00000000-0002-0000-0000-00001A010000}"/>
    <dataValidation allowBlank="1" showInputMessage="1" showErrorMessage="1" promptTitle="local financial statement type" prompt="- LocalFinancialsCSBE_x000a_- LocalFinancialsCSBEFull (220 elements)" sqref="D392" xr:uid="{00000000-0002-0000-0000-00001B010000}"/>
    <dataValidation allowBlank="1" showInputMessage="1" showErrorMessage="1" promptTitle="positions" prompt="Multiple positions can occur" sqref="U151:U152" xr:uid="{00000000-0002-0000-0000-00001C010000}"/>
    <dataValidation allowBlank="1" showInputMessage="1" showErrorMessage="1" promptTitle=".currentDirectors.additionalData" prompt="- companyRegistrationNumber" sqref="U209" xr:uid="{00000000-0002-0000-0000-00001D010000}"/>
    <dataValidation allowBlank="1" showInputMessage="1" showErrorMessage="1" promptTitle="principalActivity" prompt="only exists in DE language reports" sqref="U57" xr:uid="{00000000-0002-0000-0000-00001E010000}"/>
    <dataValidation allowBlank="1" showInputMessage="1" showErrorMessage="1" promptTitle="company id type" prompt="reg number_x000a__x000a_10 digit (with preceeding zeros)" sqref="Y6" xr:uid="{00000000-0002-0000-0000-00001F010000}"/>
    <dataValidation allowBlank="1" showInputMessage="1" showErrorMessage="1" promptTitle="CompanyRegistrationNumber" prompt="CVR number_x000a_8 digit numeric" sqref="M13" xr:uid="{00000000-0002-0000-0000-000020010000}"/>
    <dataValidation allowBlank="1" showInputMessage="1" showErrorMessage="1" promptTitle="vatRegistrationNumber" prompt="Note: CVR and VAT are the same. But do not know which are registered for VAT." sqref="M41" xr:uid="{00000000-0002-0000-0000-000021010000}"/>
    <dataValidation allowBlank="1" showInputMessage="1" showErrorMessage="1" promptTitle="additionalInformation" prompt="misc_x000a_turnoverHistory_x000a_gazetteLandChargeRegisters_x000a_gazetteRegisteredDeeds_x000a_formerShareholders_x000a_mergers_x000a_importTrade_x000a_exportTrade" sqref="U396" xr:uid="{00000000-0002-0000-0000-000022010000}"/>
    <dataValidation allowBlank="1" showInputMessage="1" showErrorMessage="1" promptTitle="additionalInformation" prompt="miscellaneous_x000a_tradeSuppliers_x000a_registers_x000a_audits (key financial elements)_x000a_premises_x000a_additionalFinancials" sqref="AJ396" xr:uid="{00000000-0002-0000-0000-000023010000}"/>
    <dataValidation allowBlank="1" showInputMessage="1" showErrorMessage="1" promptTitle="companyType =1" prompt="Company Sole Proprietors" sqref="P8:P9 P5" xr:uid="{00000000-0002-0000-0000-000024010000}"/>
    <dataValidation allowBlank="1" showInputMessage="1" showErrorMessage="1" promptTitle="shareholderType" prompt="- Company_x000a_- Other" sqref="U198" xr:uid="{00000000-0002-0000-0000-000025010000}"/>
    <dataValidation allowBlank="1" showInputMessage="1" showErrorMessage="1" promptTitle="consolidatedAccounts" prompt="latest year only" sqref="U297" xr:uid="{00000000-0002-0000-0000-000026010000}"/>
    <dataValidation allowBlank="1" showInputMessage="1" showErrorMessage="1" promptTitle="company id type" prompt="safe number_x000a__x000a_2 character country_x000a_+8 or 9 digit numeric" sqref="BA6" xr:uid="{00000000-0002-0000-0000-000027010000}"/>
    <dataValidation allowBlank="1" showInputMessage="1" showErrorMessage="1" promptTitle="companyNumber" prompt="Safe Number_x000a_9 or 10 digit_x000a_alphanumeric_x000a_US00000000_x000a_US000000000" sqref="BA12" xr:uid="{00000000-0002-0000-0000-000028010000}"/>
    <dataValidation allowBlank="1" showInputMessage="1" showErrorMessage="1" promptTitle="dateOfBirth" prompt="YYYY only_x000a_i.e. YYYY-01-01" sqref="AG149" xr:uid="{00000000-0002-0000-0000-000029010000}"/>
    <dataValidation allowBlank="1" showInputMessage="1" showErrorMessage="1" promptTitle="bankers.address" prompt="postalCode + city only" sqref="U283:U284" xr:uid="{00000000-0002-0000-0000-00002A010000}"/>
    <dataValidation allowBlank="1" showInputMessage="1" showErrorMessage="1" promptTitle="negativeInformation" prompt="- InsolvencyEvents_x000a_- badDebtEvents_x000a_- negativeEvents" sqref="U121" xr:uid="{00000000-0002-0000-0000-00002B010000}"/>
    <dataValidation allowBlank="1" showInputMessage="1" showErrorMessage="1" promptTitle="simple value" prompt="Full address or_x000a_&quot;[NO ADDRESS]&quot;" sqref="AH140:AI140 AD140" xr:uid="{00000000-0002-0000-0000-00002C010000}"/>
    <dataValidation allowBlank="1" showInputMessage="1" showErrorMessage="1" promptTitle="Report Currency :" prompt="GGS 1.3 only. _x000a_Connect: see Financial Statement Currency" sqref="A7:XFD7" xr:uid="{00000000-0002-0000-0000-00002D010000}"/>
    <dataValidation allowBlank="1" showInputMessage="1" showErrorMessage="1" promptTitle="classification" prompt="ANZSIC 2006" sqref="AW58 AW17" xr:uid="{00000000-0002-0000-0000-00002E010000}"/>
    <dataValidation allowBlank="1" showInputMessage="1" showErrorMessage="1" promptTitle="companyRegistrationNumber" prompt="ACN number" sqref="AW13 AW39" xr:uid="{00000000-0002-0000-0000-00002F010000}"/>
    <dataValidation allowBlank="1" showInputMessage="1" showErrorMessage="1" promptTitle="vatRegistrationNumber" prompt="ABN number" sqref="AW41:AX41" xr:uid="{00000000-0002-0000-0000-000030010000}"/>
    <dataValidation allowBlank="1" showInputMessage="1" showErrorMessage="1" promptTitle="note for Ltd" prompt="Ltd is for ACN entities" sqref="AW410" xr:uid="{00000000-0002-0000-0000-000031010000}"/>
    <dataValidation allowBlank="1" showInputMessage="1" showErrorMessage="1" promptTitle="note for NonLtd" prompt="NonLtd is for ABN only entities" sqref="AX410" xr:uid="{00000000-0002-0000-0000-000032010000}"/>
    <dataValidation allowBlank="1" showInputMessage="1" showErrorMessage="1" promptTitle="Financial Formats" prompt="three local financial formats exist_x000a_- statutory_x000a_- UK GAAP_x000a_- IFRS" sqref="S410" xr:uid="{00000000-0002-0000-0000-000033010000}"/>
    <dataValidation allowBlank="1" showInputMessage="1" showErrorMessage="1" promptTitle="local financial statements type" prompt="local formats available:_x000a_LocalFinancialsCSUK (bulk: AC01)_x000a_LocalFinancialsGAAP (bulk: AC02)_x000a_LocalFinancialsIFRS  (bulk: AC03)_x000a__x000a_not currently available:_x000a_LocalFinancialsBank (bulk: AC04)_x000a_LocalFinancialsInsurance (bulk: AC05)" sqref="S392" xr:uid="{00000000-0002-0000-0000-000034010000}"/>
    <dataValidation allowBlank="1" showInputMessage="1" showErrorMessage="1" promptTitle="companyNumber" prompt="Safenumber" sqref="B12" xr:uid="{00000000-0002-0000-0000-000035010000}"/>
    <dataValidation allowBlank="1" showInputMessage="1" showErrorMessage="1" promptTitle="creditRating.commonValue" prompt="Common Score (A-E)" sqref="B26" xr:uid="{00000000-0002-0000-0000-000036010000}"/>
    <dataValidation allowBlank="1" showInputMessage="1" showErrorMessage="1" promptTitle="providerValue" prompt="usually 0-100" sqref="B30" xr:uid="{00000000-0002-0000-0000-000037010000}"/>
    <dataValidation allowBlank="1" showInputMessage="1" showErrorMessage="1" promptTitle="common code" prompt="- Sole Trader_x000a_- Other" sqref="I48 T46:U46 U48 L46:P46 AQ46 AQ48 AC48 I46 AC46 L48 AS46 AS48 E46 E48 N48:P48" xr:uid="{00000000-0002-0000-0000-000038010000}"/>
    <dataValidation allowBlank="1" showInputMessage="1" showErrorMessage="1" promptTitle="legal forms" prompt="Note: Sole Traders and Partnerships are withheld due to data protection laws." sqref="AF46:AF48" xr:uid="{00000000-0002-0000-0000-000039010000}"/>
    <dataValidation allowBlank="1" showInputMessage="1" showErrorMessage="1" promptTitle="LegalForm" prompt="Not available" sqref="T47" xr:uid="{00000000-0002-0000-0000-00003A010000}"/>
    <dataValidation allowBlank="1" showInputMessage="1" showErrorMessage="1" promptTitle="companyRegistrationNumber" prompt="18 digit alpha-numeric_x000a_national business registration number (Unified Social Credit Code)" sqref="AN39 AN13" xr:uid="{00000000-0002-0000-0000-00003B010000}"/>
    <dataValidation allowBlank="1" showInputMessage="1" showErrorMessage="1" promptTitle="credit limits" prompt="Limits are expressed in both IDR and USD_x000a_We only output the USD values for GGS/IDR._x000a__x000a_Note: currency currently outputs in creditLimit (not as a currency attibute)." sqref="AU79:AU80" xr:uid="{00000000-0002-0000-0000-00003C010000}"/>
    <dataValidation allowBlank="1" showInputMessage="1" showErrorMessage="1" promptTitle="company id type" prompt="Report ID" sqref="AO6 AT6 AF6 Z6:AB6" xr:uid="{00000000-0002-0000-0000-00003D010000}"/>
    <dataValidation allowBlank="1" showInputMessage="1" showErrorMessage="1" promptTitle="company id type" prompt="VAT Number" sqref="BB6" xr:uid="{00000000-0002-0000-0000-00003E010000}"/>
    <dataValidation allowBlank="1" showInputMessage="1" showErrorMessage="1" promptTitle="company id type" prompt="Company Registration Number" sqref="BC6" xr:uid="{00000000-0002-0000-0000-00003F010000}"/>
    <dataValidation allowBlank="1" showInputMessage="1" showErrorMessage="1" promptTitle="company id type" prompt="Company Registration Number / VAT number (consists of first digits before the dash)" sqref="BD6" xr:uid="{00000000-0002-0000-0000-000040010000}"/>
    <dataValidation allowBlank="1" showInputMessage="1" showErrorMessage="1" promptTitle="company id type" prompt="report id" sqref="BE6" xr:uid="{00000000-0002-0000-0000-000041010000}"/>
    <dataValidation allowBlank="1" showInputMessage="1" showErrorMessage="1" promptTitle="company registration type" prompt="Report ID" sqref="AC6:AD6" xr:uid="{00000000-0002-0000-0000-000042010000}"/>
    <dataValidation allowBlank="1" showInputMessage="1" showErrorMessage="1" promptTitle="negativeRating / scoreExclusion" prompt="negativeRating lookup _x000a_(available on request)." sqref="BA398" xr:uid="{00000000-0002-0000-0000-000043010000}"/>
    <dataValidation allowBlank="1" showInputMessage="1" showErrorMessage="1" promptTitle="negativeRating / scoreExclusion" prompt="scoreExclusion lookup_x000a_(available on request)._x000a_" sqref="AE398" xr:uid="{00000000-0002-0000-0000-000045010000}"/>
    <dataValidation allowBlank="1" showInputMessage="1" showErrorMessage="1" promptTitle="negativeInformation" prompt=".negativeMatches[*].type_x000a_.negativeMatches[*].comments_x000a_.legalActons.comments_x000a_.legalActions.extraDetails" sqref="AU121" xr:uid="{00000000-0002-0000-0000-000046010000}"/>
    <dataValidation allowBlank="1" showInputMessage="1" showErrorMessage="1" promptTitle="companyType=0" prompt="Registered Companies" sqref="N3:O3" xr:uid="{00000000-0002-0000-0000-000047010000}"/>
    <dataValidation allowBlank="1" showInputMessage="1" showErrorMessage="1" promptTitle="companyType=1" prompt="Registered Sole Proprietors" sqref="P3 O6:P6 P393:P395 P34:P36 P62 P67 P70 P74:P76 P87 P95:P97 P408:P409 P185:P213 P224:P225 P236:P237 P248:P249 P260:P276 P280:P281 P287:P288 P291:P293 O131:O155 P115:P157" xr:uid="{00000000-0002-0000-0000-000048010000}"/>
    <dataValidation allowBlank="1" showInputMessage="1" showErrorMessage="1" promptTitle="companyType=0" prompt="Registered Sole Proprietors" sqref="P410:P412" xr:uid="{00000000-0002-0000-0000-000049010000}"/>
    <dataValidation allowBlank="1" showInputMessage="1" showErrorMessage="1" promptTitle="companyType=0" prompt="ROI Registered Business Names" sqref="L3" xr:uid="{00000000-0002-0000-0000-00004A010000}"/>
    <dataValidation allowBlank="1" showInputMessage="1" showErrorMessage="1" promptTitle="companyType=1" prompt="Registered Companies" sqref="K3" xr:uid="{00000000-0002-0000-0000-00004B010000}"/>
    <dataValidation allowBlank="1" showInputMessage="1" showErrorMessage="1" promptTitle="Ultimate Beneficial Owners" prompt="see personsWithSignificantControl" sqref="S399:S401" xr:uid="{00000000-0002-0000-0000-00004C010000}"/>
    <dataValidation allowBlank="1" showInputMessage="1" showErrorMessage="1" promptTitle="directorType" prompt="- Person_x000a_- Company" sqref="E147" xr:uid="{00000000-0002-0000-0000-00004D010000}"/>
    <dataValidation allowBlank="1" showInputMessage="1" showErrorMessage="1" promptTitle="directorType" prompt="- Person_x000a_- Other" sqref="AM147" xr:uid="{00000000-0002-0000-0000-00004E010000}"/>
    <dataValidation allowBlank="1" showInputMessage="1" showErrorMessage="1" promptTitle="Ultimate Beneficial Owners" prompt="see beneficialOwnerships_x000a_also minorityShareholders" sqref="H399" xr:uid="{00000000-0002-0000-0000-00004F010000}"/>
    <dataValidation allowBlank="1" showInputMessage="1" showErrorMessage="1" promptTitle="Ultimate Beneficial Owners" prompt="see beneficialOwners" sqref="M399" xr:uid="{00000000-0002-0000-0000-000050010000}"/>
    <dataValidation allowBlank="1" showInputMessage="1" showErrorMessage="1" promptTitle="companyHistory" prompt="see latestEvents" sqref="I403" xr:uid="{00000000-0002-0000-0000-000051010000}"/>
    <dataValidation allowBlank="1" showInputMessage="1" showErrorMessage="1" promptTitle="Authorised Signatories" prompt="see authorizedSignatories" sqref="H400" xr:uid="{00000000-0002-0000-0000-000052010000}"/>
    <dataValidation allowBlank="1" showInputMessage="1" showErrorMessage="1" promptTitle="no Ultimate Beneficial Owners" prompt="minorityShareholders_x000a_minorityInterests" sqref="D399" xr:uid="{00000000-0002-0000-0000-000053010000}"/>
    <dataValidation allowBlank="1" showInputMessage="1" showErrorMessage="1" promptTitle="authorised signatories" prompt="see Directors &quot;authority&quot;" sqref="E400" xr:uid="{00000000-0002-0000-0000-000054010000}"/>
    <dataValidation allowBlank="1" showInputMessage="1" showErrorMessage="1" promptTitle="branches" prompt="see branchOffices" sqref="AN401" xr:uid="{00000000-0002-0000-0000-000055010000}"/>
    <dataValidation allowBlank="1" showInputMessage="1" showErrorMessage="1" promptTitle="companyHistory" prompt="see registrationChanges_x000a_- dateofChange_x000a_- changeDescription_x000a_- detailsBeforeChange_x000a_- detailsAfterChange" sqref="AN403" xr:uid="{00000000-0002-0000-0000-000056010000}"/>
    <dataValidation allowBlank="1" showInputMessage="1" showErrorMessage="1" promptTitle="latestRatingChangeDate" prompt="Note: partner indicates quarterly scores, so the date received is NOT an actual score change date." sqref="W94" xr:uid="{00000000-0002-0000-0000-000057010000}"/>
    <dataValidation allowBlank="1" showInputMessage="1" showErrorMessage="1" promptTitle="previous provider value" prompt="The score in the previous quarter." sqref="W92" xr:uid="{00000000-0002-0000-0000-000058010000}"/>
    <dataValidation allowBlank="1" showInputMessage="1" showErrorMessage="1" promptTitle="nationality" prompt="placeOfBirth string is available" sqref="G145" xr:uid="{00000000-0002-0000-0000-000059010000}"/>
    <dataValidation allowBlank="1" showInputMessage="1" showErrorMessage="1" promptTitle="consolidatedAccounts" prompt="always false" sqref="AC297" xr:uid="{00000000-0002-0000-0000-00005A010000}"/>
    <dataValidation allowBlank="1" showInputMessage="1" showErrorMessage="1" promptTitle="emailAddresses" prompt="multiples can occur" sqref="BB116 N116:O116" xr:uid="{00000000-0002-0000-0000-00005B010000}"/>
    <dataValidation allowBlank="1" showInputMessage="1" showErrorMessage="1" promptTitle="emailAddrresses" prompt="multiples can occur" sqref="BD116" xr:uid="{00000000-0002-0000-0000-00005C010000}"/>
    <dataValidation allowBlank="1" showInputMessage="1" showErrorMessage="1" promptTitle="negativeRating" prompt="lookup available on request" sqref="D398:F398 AM398 S398:T398 H398:Q398" xr:uid="{00000000-0002-0000-0000-00005D010000}"/>
    <dataValidation allowBlank="1" showInputMessage="1" showErrorMessage="1" promptTitle="scoreExclusion" prompt="lookup available on request._x000a__x000a_insolvencyIndicator boolean also exists._x000a_" sqref="U398 AB398 AH398:AI398 AD398" xr:uid="{00000000-0002-0000-0000-00005E010000}"/>
    <dataValidation allowBlank="1" showInputMessage="1" showErrorMessage="1" promptTitle="scoreExclusion" prompt="Lookup available on request" sqref="BC398" xr:uid="{00000000-0002-0000-0000-00005F010000}"/>
    <dataValidation allowBlank="1" showInputMessage="1" showErrorMessage="1" promptTitle="consolidatedAccounts" prompt="- false in GGS _x000a_- true/false in connect (both can exist for the same year)_x000a_" sqref="J297 M297" xr:uid="{00000000-0002-0000-0000-000060010000}"/>
    <dataValidation allowBlank="1" showInputMessage="1" showErrorMessage="1" promptTitle="consolidated accounts" prompt="both can exist in connect for the same year" sqref="G297" xr:uid="{00000000-0002-0000-0000-000061010000}"/>
    <dataValidation allowBlank="1" showInputMessage="1" showErrorMessage="1" promptTitle="financial statements" prompt="Note: the following Legal Form indicates exemption from filing accounts: _x000a_- EXEMPT PRIVATE COMPANY LIMITED BY SHARES" sqref="AS294:AS392" xr:uid="{6CFDAE55-E4CF-414E-BF21-4B43E118A165}"/>
    <dataValidation allowBlank="1" showInputMessage="1" showErrorMessage="1" promptTitle="directorType" prompt="- Person_x000a_- Company_x000a_- Other" sqref="G147" xr:uid="{350C5500-DA36-4B43-9FE2-94266B835B07}"/>
    <dataValidation allowBlank="1" showInputMessage="1" showErrorMessage="1" promptTitle="currentDirectors.additionalData" prompt="- typeDescription_x000a_- isMainDirector_x000a_- nameOfRepresentative" sqref="G155" xr:uid="{F0D1E037-4668-48EB-A2C2-C51E28E7A5BB}"/>
    <dataValidation allowBlank="1" showInputMessage="1" showErrorMessage="1" promptTitle="gender" prompt="- Male_x000a_- Female_x000a_- Unknown" sqref="G171" xr:uid="{AC014277-A0A6-47BC-9EB4-7FFE852D6A55}"/>
    <dataValidation allowBlank="1" showInputMessage="1" showErrorMessage="1" promptTitle="directorType" prompt="- &quot;Person&quot;_x000a_- &quot;Company&quot;_x000a_- &quot;Other&quot;" sqref="G175" xr:uid="{59DAA698-C894-4FFE-91E9-5C3AE276504E}"/>
    <dataValidation allowBlank="1" showInputMessage="1" showErrorMessage="1" promptTitle="shareholderType" prompt="- Person_x000a_- Comapany_x000a_- Other_x000a_" sqref="G198" xr:uid="{29CEDD05-28EB-4210-B717-04E29E3B5434}"/>
    <dataValidation allowBlank="1" showInputMessage="1" showErrorMessage="1" promptTitle="currentDirectors.additionalData" prompt="- safeNumber_x000a_- shareholderTypeDescription_x000a_- numberOfCompaniesHeld_x000a_- numberOfParticipations_x000a_- shareholderID_x000a_" sqref="G209" xr:uid="{00F77E08-D55B-4DB6-9583-DE6771C4DC04}"/>
    <dataValidation allowBlank="1" showInputMessage="1" showErrorMessage="1" promptTitle="previousDirectors.additionalData" prompt="- typeDescription_x000a_- nameOfRepresentative" sqref="G183" xr:uid="{08E51E2C-150A-498D-8D99-2C538360111C}"/>
    <dataValidation allowBlank="1" showInputMessage="1" showErrorMessage="1" promptTitle="ultimate beneficial owners" prompt="Note: this is not available by default, paid for service." sqref="G399" xr:uid="{5F23CE0B-C86A-4F9F-B18B-09E26FFBF84F}"/>
    <dataValidation allowBlank="1" showInputMessage="1" showErrorMessage="1" promptTitle="local financial statements type" prompt="- LocalFinancialsSynthesizedCSFR_x000a_- LocalFinancialsSimpleCSFR (depreciated)_x000a_- LocalFinancialsSimpleFlatCSFR_x000a_- LocalFinancialsFullCSFR (depreciated)_x000a_- LocalFinancialsFullFlatCSFR _x000a_- LocalFinancialsBankCSFR_x000a_- LocalFinancialsInsuranceCSFR_x000a_" sqref="G392" xr:uid="{3D594CA5-3725-4CCE-A9AE-301DEA67A8D6}"/>
    <dataValidation allowBlank="1" showInputMessage="1" showErrorMessage="1" promptTitle="yearEndDate default date" prompt="set to YYYY-01-01 when incomplete." sqref="AH294 U294 AO294 AD294" xr:uid="{F8D6CA60-1134-47B8-A896-3C2DE31DB75A}"/>
    <dataValidation allowBlank="1" showInputMessage="1" showErrorMessage="1" promptTitle="LegalForm" prompt="- Sole Trader_x000a_- Partnership_x000a_- Partner" sqref="T48" xr:uid="{7D56C752-0D40-463C-BBCF-3D7BDA4E3D7A}"/>
    <dataValidation allowBlank="1" showInputMessage="1" showErrorMessage="1" promptTitle="additionaData -----" prompt="- presentAppointments_x000a_- disqualified_x000a_- disqualifiedException" sqref="S155" xr:uid="{E37F0721-FAFB-4A31-9C9A-698BE5423F38}"/>
    <dataValidation allowBlank="1" showInputMessage="1" showErrorMessage="1" promptTitle="currentDirectrors.additionalData" prompt="- presentAppointments" sqref="H155" xr:uid="{FCCE36DD-CB5E-4B7C-80B2-BF42D73A21F9}"/>
    <dataValidation allowBlank="1" showInputMessage="1" showErrorMessage="1" promptTitle="companyRegistrationNumber" prompt="prefixes:_x000a_- Companies (C)_x000a_- Partnerships (P)_x000a_- Business Names (B)_x000a_- Overseas Cmopany (O)" sqref="V13 V39" xr:uid="{E3044DD6-98B8-4DA6-84F2-076404947605}"/>
    <dataValidation allowBlank="1" showInputMessage="1" showErrorMessage="1" promptTitle="isActive [boolean]" prompt="Economically active indicator" sqref="B20 D20:BF20 B53 D53:BF53" xr:uid="{C1FE7E9B-C849-4101-915D-192AC8E48CC0}"/>
  </dataValidations>
  <hyperlinks>
    <hyperlink ref="B60" location="'detailed elements'!B9" display="Contact Address (other structured elements)" xr:uid="{00000000-0004-0000-0000-000000000000}"/>
    <hyperlink ref="B99" location="'detailed elements'!B9" display="Main Address (other structured elements)" xr:uid="{00000000-0004-0000-0000-000001000000}"/>
    <hyperlink ref="B105" location="'detailed elements'!B21" display="Address (other structured elements)" xr:uid="{00000000-0004-0000-0000-000002000000}"/>
    <hyperlink ref="B111" location="'detailed elements'!B33" display="Address (other structured elements)" xr:uid="{00000000-0004-0000-0000-000003000000}"/>
    <hyperlink ref="B134" location="'detailed elements'!B47" display="(other name elements)" xr:uid="{00000000-0004-0000-0000-000004000000}"/>
    <hyperlink ref="B162" location="'detailed elements'!B66" display="(other name elements)" xr:uid="{00000000-0004-0000-0000-000005000000}"/>
    <hyperlink ref="B141" location="'detailed elements'!B54" display="(other structured address elements)" xr:uid="{00000000-0004-0000-0000-000006000000}"/>
    <hyperlink ref="B169" location="'detailed elements'!B73" display="(other structured address elements)" xr:uid="{00000000-0004-0000-0000-000007000000}"/>
    <hyperlink ref="B200" location="'detailed elements'!B86" display="Address (other structured elements)" xr:uid="{00000000-0004-0000-0000-000008000000}"/>
    <hyperlink ref="D60" location="'detailed elements'!D9" display="Yes" xr:uid="{00000000-0004-0000-0000-000009000000}"/>
  </hyperlinks>
  <pageMargins left="0.7" right="0.7" top="0.75" bottom="0.75" header="0.3" footer="0.3"/>
  <pageSetup paperSize="9" orientation="portrait" horizontalDpi="300" verticalDpi="300" r:id="rId1"/>
  <ignoredErrors>
    <ignoredError sqref="BA15 S278 K278 AO278 AK278 J32 AK15:AK16 AK54:AL56 L54 AT21:AV22 AR16:AR17 AR14 I155:J155 AK58:AL61 AK57 AM57:AO57 AO26:AP26 AK21 AR15:AS15 AR21:AS26 AR12:AS13 AR18:AS18 AK18 AU12:AV12 AK49:AL50 AO13:AP16 AO12 AO18 AO21 AO22 AO23 AO24 AO25 AP17 AT15:AV16 AT13 AV13 AT14:AU14 AA54 F58 AT18:AV18 AV17 AM54:AO56 AM59:AO59 AM50:AO50 AM49 AO49 AT24:AV24 AU23:AV23 AT26:AV26 AU25:AV25 AM58 AO58 AM61:AO61 AM60 AO60" formula="1"/>
    <ignoredError sqref="S155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1</xdr:col>
                    <xdr:colOff>69850</xdr:colOff>
                    <xdr:row>0</xdr:row>
                    <xdr:rowOff>31750</xdr:rowOff>
                  </from>
                  <to>
                    <xdr:col>1</xdr:col>
                    <xdr:colOff>946150</xdr:colOff>
                    <xdr:row>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1</xdr:col>
                    <xdr:colOff>69850</xdr:colOff>
                    <xdr:row>1</xdr:row>
                    <xdr:rowOff>69850</xdr:rowOff>
                  </from>
                  <to>
                    <xdr:col>1</xdr:col>
                    <xdr:colOff>2070100</xdr:colOff>
                    <xdr:row>2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C120"/>
  <sheetViews>
    <sheetView zoomScale="80" zoomScaleNormal="80" workbookViewId="0">
      <pane xSplit="2" ySplit="4" topLeftCell="C60" activePane="bottomRight" state="frozen"/>
      <selection pane="topRight" activeCell="C1" sqref="C1"/>
      <selection pane="bottomLeft" activeCell="A5" sqref="A5"/>
      <selection pane="bottomRight" activeCell="G80" sqref="G80"/>
    </sheetView>
  </sheetViews>
  <sheetFormatPr defaultColWidth="7" defaultRowHeight="14.5" x14ac:dyDescent="0.35"/>
  <cols>
    <col min="1" max="1" width="7" style="1" customWidth="1"/>
    <col min="2" max="2" width="43.453125" style="1" customWidth="1"/>
    <col min="3" max="3" width="7" style="46" customWidth="1"/>
    <col min="4" max="5" width="7" style="2" customWidth="1"/>
    <col min="6" max="6" width="7" style="1" customWidth="1"/>
    <col min="7" max="7" width="7" style="2" customWidth="1"/>
    <col min="8" max="9" width="4" style="2" customWidth="1"/>
    <col min="10" max="10" width="7" style="1" customWidth="1"/>
    <col min="11" max="12" width="4" style="1" customWidth="1"/>
    <col min="13" max="13" width="7" style="3" customWidth="1"/>
    <col min="14" max="14" width="7" style="1" customWidth="1"/>
    <col min="15" max="16" width="4" style="16" customWidth="1"/>
    <col min="17" max="17" width="3.54296875" style="22" customWidth="1"/>
    <col min="18" max="18" width="4" style="17" customWidth="1"/>
    <col min="19" max="20" width="7" style="3" customWidth="1"/>
    <col min="21" max="21" width="6.54296875" style="3" customWidth="1"/>
    <col min="22" max="30" width="7" style="3" customWidth="1"/>
    <col min="31" max="32" width="11.54296875" style="3" customWidth="1"/>
    <col min="33" max="33" width="7.54296875" style="3" customWidth="1"/>
    <col min="34" max="34" width="10.453125" style="3" customWidth="1"/>
    <col min="35" max="35" width="7" style="3" hidden="1" customWidth="1"/>
    <col min="36" max="38" width="7" style="3" customWidth="1"/>
    <col min="39" max="39" width="7" style="3" hidden="1" customWidth="1"/>
    <col min="40" max="44" width="7" style="3" customWidth="1"/>
    <col min="45" max="45" width="10.54296875" style="3" customWidth="1"/>
    <col min="46" max="47" width="4" style="20" customWidth="1"/>
    <col min="48" max="50" width="7" style="3" customWidth="1"/>
    <col min="51" max="51" width="7" style="20" customWidth="1"/>
    <col min="52" max="55" width="7" style="3" customWidth="1"/>
    <col min="56" max="16384" width="7" style="1"/>
  </cols>
  <sheetData>
    <row r="1" spans="1:55" s="9" customFormat="1" ht="16.5" customHeight="1" thickTop="1" thickBot="1" x14ac:dyDescent="0.4">
      <c r="B1" s="10"/>
      <c r="C1" s="46"/>
      <c r="D1" s="301" t="s">
        <v>122</v>
      </c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3"/>
      <c r="AF1" s="77" t="s">
        <v>125</v>
      </c>
      <c r="AG1" s="261" t="s">
        <v>189</v>
      </c>
      <c r="AH1" s="262"/>
      <c r="AI1" s="304"/>
      <c r="AJ1" s="263" t="s">
        <v>123</v>
      </c>
      <c r="AK1" s="264"/>
      <c r="AL1" s="264"/>
      <c r="AM1" s="264"/>
      <c r="AN1" s="264"/>
      <c r="AO1" s="264"/>
      <c r="AP1" s="264"/>
      <c r="AQ1" s="264"/>
      <c r="AR1" s="264"/>
      <c r="AS1" s="265"/>
      <c r="AT1" s="263" t="s">
        <v>124</v>
      </c>
      <c r="AU1" s="264"/>
      <c r="AV1" s="265"/>
      <c r="AW1" s="263" t="s">
        <v>126</v>
      </c>
      <c r="AX1" s="265"/>
      <c r="AY1" s="263" t="s">
        <v>187</v>
      </c>
      <c r="AZ1" s="264"/>
      <c r="BA1" s="264"/>
      <c r="BB1" s="264"/>
      <c r="BC1" s="265"/>
    </row>
    <row r="2" spans="1:55" s="9" customFormat="1" ht="16.5" customHeight="1" thickTop="1" thickBot="1" x14ac:dyDescent="0.4">
      <c r="B2" s="48">
        <f>IF(B4=2,2,1.3)</f>
        <v>2</v>
      </c>
      <c r="C2" s="46"/>
      <c r="D2" s="88" t="s">
        <v>129</v>
      </c>
      <c r="E2" s="88" t="s">
        <v>130</v>
      </c>
      <c r="F2" s="87" t="s">
        <v>173</v>
      </c>
      <c r="G2" s="87" t="s">
        <v>131</v>
      </c>
      <c r="H2" s="306" t="s">
        <v>132</v>
      </c>
      <c r="I2" s="307"/>
      <c r="J2" s="87" t="s">
        <v>133</v>
      </c>
      <c r="K2" s="306" t="s">
        <v>134</v>
      </c>
      <c r="L2" s="307"/>
      <c r="M2" s="87" t="s">
        <v>160</v>
      </c>
      <c r="N2" s="87" t="s">
        <v>135</v>
      </c>
      <c r="O2" s="306" t="s">
        <v>136</v>
      </c>
      <c r="P2" s="307"/>
      <c r="Q2" s="297" t="s">
        <v>137</v>
      </c>
      <c r="R2" s="298"/>
      <c r="S2" s="11" t="s">
        <v>138</v>
      </c>
      <c r="T2" s="11" t="s">
        <v>305</v>
      </c>
      <c r="U2" s="11" t="s">
        <v>161</v>
      </c>
      <c r="V2" s="11" t="s">
        <v>139</v>
      </c>
      <c r="W2" s="11" t="s">
        <v>140</v>
      </c>
      <c r="X2" s="11" t="s">
        <v>141</v>
      </c>
      <c r="Y2" s="11" t="s">
        <v>142</v>
      </c>
      <c r="Z2" s="11" t="s">
        <v>143</v>
      </c>
      <c r="AA2" s="11" t="s">
        <v>144</v>
      </c>
      <c r="AB2" s="11" t="s">
        <v>145</v>
      </c>
      <c r="AC2" s="11" t="s">
        <v>146</v>
      </c>
      <c r="AD2" s="78" t="s">
        <v>262</v>
      </c>
      <c r="AE2" s="79" t="s">
        <v>254</v>
      </c>
      <c r="AF2" s="79" t="s">
        <v>283</v>
      </c>
      <c r="AG2" s="103" t="s">
        <v>280</v>
      </c>
      <c r="AH2" s="100" t="s">
        <v>277</v>
      </c>
      <c r="AI2" s="30" t="s">
        <v>190</v>
      </c>
      <c r="AJ2" s="11" t="s">
        <v>147</v>
      </c>
      <c r="AK2" s="11" t="s">
        <v>148</v>
      </c>
      <c r="AL2" s="11" t="s">
        <v>251</v>
      </c>
      <c r="AM2" s="11" t="s">
        <v>149</v>
      </c>
      <c r="AN2" s="11" t="s">
        <v>149</v>
      </c>
      <c r="AO2" s="11" t="s">
        <v>186</v>
      </c>
      <c r="AP2" s="11" t="s">
        <v>150</v>
      </c>
      <c r="AQ2" s="11" t="s">
        <v>151</v>
      </c>
      <c r="AR2" s="79" t="s">
        <v>263</v>
      </c>
      <c r="AS2" s="11" t="s">
        <v>260</v>
      </c>
      <c r="AT2" s="275" t="s">
        <v>152</v>
      </c>
      <c r="AU2" s="276"/>
      <c r="AV2" s="11" t="s">
        <v>153</v>
      </c>
      <c r="AW2" s="11" t="s">
        <v>154</v>
      </c>
      <c r="AX2" s="87" t="s">
        <v>121</v>
      </c>
      <c r="AY2" s="26" t="s">
        <v>174</v>
      </c>
      <c r="AZ2" s="11" t="s">
        <v>155</v>
      </c>
      <c r="BA2" s="11" t="s">
        <v>191</v>
      </c>
      <c r="BB2" s="11" t="s">
        <v>162</v>
      </c>
      <c r="BC2" s="11" t="s">
        <v>156</v>
      </c>
    </row>
    <row r="3" spans="1:55" s="9" customFormat="1" ht="54.75" customHeight="1" thickTop="1" x14ac:dyDescent="0.35">
      <c r="B3" s="10"/>
      <c r="C3" s="46"/>
      <c r="D3" s="270" t="s">
        <v>224</v>
      </c>
      <c r="E3" s="270" t="s">
        <v>225</v>
      </c>
      <c r="F3" s="270" t="s">
        <v>226</v>
      </c>
      <c r="G3" s="270" t="s">
        <v>227</v>
      </c>
      <c r="H3" s="95" t="s">
        <v>157</v>
      </c>
      <c r="I3" s="96" t="s">
        <v>158</v>
      </c>
      <c r="J3" s="270" t="s">
        <v>229</v>
      </c>
      <c r="K3" s="120" t="s">
        <v>157</v>
      </c>
      <c r="L3" s="121" t="s">
        <v>159</v>
      </c>
      <c r="M3" s="31"/>
      <c r="N3" s="31"/>
      <c r="O3" s="32" t="s">
        <v>157</v>
      </c>
      <c r="P3" s="33" t="s">
        <v>158</v>
      </c>
      <c r="Q3" s="34" t="s">
        <v>157</v>
      </c>
      <c r="R3" s="33" t="s">
        <v>159</v>
      </c>
      <c r="S3" s="31"/>
      <c r="T3" s="31"/>
      <c r="U3" s="31"/>
      <c r="V3" s="31"/>
      <c r="W3" s="31"/>
      <c r="X3" s="248" t="s">
        <v>200</v>
      </c>
      <c r="Y3" s="248" t="s">
        <v>201</v>
      </c>
      <c r="Z3" s="31"/>
      <c r="AA3" s="31"/>
      <c r="AB3" s="31"/>
      <c r="AC3" s="31"/>
      <c r="AD3" s="279" t="s">
        <v>117</v>
      </c>
      <c r="AE3" s="305" t="s">
        <v>253</v>
      </c>
      <c r="AF3" s="282" t="s">
        <v>246</v>
      </c>
      <c r="AG3" s="277" t="s">
        <v>279</v>
      </c>
      <c r="AH3" s="277" t="s">
        <v>278</v>
      </c>
      <c r="AI3" s="299" t="s">
        <v>206</v>
      </c>
      <c r="AJ3" s="31"/>
      <c r="AK3" s="31"/>
      <c r="AL3" s="248" t="s">
        <v>252</v>
      </c>
      <c r="AM3" s="299" t="s">
        <v>209</v>
      </c>
      <c r="AN3" s="248" t="s">
        <v>209</v>
      </c>
      <c r="AO3" s="248" t="s">
        <v>210</v>
      </c>
      <c r="AP3" s="31"/>
      <c r="AQ3" s="31"/>
      <c r="AR3" s="279" t="s">
        <v>211</v>
      </c>
      <c r="AS3" s="279" t="s">
        <v>261</v>
      </c>
      <c r="AT3" s="34" t="s">
        <v>157</v>
      </c>
      <c r="AU3" s="33" t="s">
        <v>159</v>
      </c>
      <c r="AV3" s="248" t="s">
        <v>213</v>
      </c>
      <c r="AW3" s="31"/>
      <c r="AX3" s="31"/>
      <c r="AY3" s="37"/>
      <c r="AZ3" s="31"/>
      <c r="BA3" s="31"/>
      <c r="BB3" s="248" t="s">
        <v>217</v>
      </c>
      <c r="BC3" s="31"/>
    </row>
    <row r="4" spans="1:55" s="27" customFormat="1" ht="72.75" customHeight="1" thickBot="1" x14ac:dyDescent="0.4">
      <c r="B4" s="28">
        <v>2</v>
      </c>
      <c r="C4" s="73"/>
      <c r="D4" s="271"/>
      <c r="E4" s="271"/>
      <c r="F4" s="271"/>
      <c r="G4" s="271"/>
      <c r="H4" s="255" t="s">
        <v>228</v>
      </c>
      <c r="I4" s="256"/>
      <c r="J4" s="271"/>
      <c r="K4" s="278" t="s">
        <v>230</v>
      </c>
      <c r="L4" s="284"/>
      <c r="M4" s="35" t="s">
        <v>195</v>
      </c>
      <c r="N4" s="81" t="s">
        <v>192</v>
      </c>
      <c r="O4" s="255" t="s">
        <v>193</v>
      </c>
      <c r="P4" s="256"/>
      <c r="Q4" s="278" t="s">
        <v>194</v>
      </c>
      <c r="R4" s="256"/>
      <c r="S4" s="35" t="s">
        <v>196</v>
      </c>
      <c r="T4" s="35" t="s">
        <v>304</v>
      </c>
      <c r="U4" s="35" t="s">
        <v>197</v>
      </c>
      <c r="V4" s="35" t="s">
        <v>198</v>
      </c>
      <c r="W4" s="35" t="s">
        <v>199</v>
      </c>
      <c r="X4" s="249"/>
      <c r="Y4" s="249"/>
      <c r="Z4" s="35" t="s">
        <v>202</v>
      </c>
      <c r="AA4" s="35" t="s">
        <v>203</v>
      </c>
      <c r="AB4" s="35" t="s">
        <v>204</v>
      </c>
      <c r="AC4" s="35" t="s">
        <v>258</v>
      </c>
      <c r="AD4" s="267"/>
      <c r="AE4" s="281"/>
      <c r="AF4" s="283"/>
      <c r="AG4" s="308"/>
      <c r="AH4" s="267"/>
      <c r="AI4" s="300"/>
      <c r="AJ4" s="35" t="s">
        <v>207</v>
      </c>
      <c r="AK4" s="35" t="s">
        <v>208</v>
      </c>
      <c r="AL4" s="249"/>
      <c r="AM4" s="300"/>
      <c r="AN4" s="249"/>
      <c r="AO4" s="249"/>
      <c r="AP4" s="35" t="s">
        <v>220</v>
      </c>
      <c r="AQ4" s="35" t="s">
        <v>221</v>
      </c>
      <c r="AR4" s="267"/>
      <c r="AS4" s="267"/>
      <c r="AT4" s="278" t="s">
        <v>212</v>
      </c>
      <c r="AU4" s="284"/>
      <c r="AV4" s="249"/>
      <c r="AW4" s="35" t="s">
        <v>222</v>
      </c>
      <c r="AX4" s="35" t="s">
        <v>223</v>
      </c>
      <c r="AY4" s="36" t="s">
        <v>214</v>
      </c>
      <c r="AZ4" s="35" t="s">
        <v>215</v>
      </c>
      <c r="BA4" s="35" t="s">
        <v>216</v>
      </c>
      <c r="BB4" s="249"/>
      <c r="BC4" s="35" t="s">
        <v>218</v>
      </c>
    </row>
    <row r="5" spans="1:55" s="25" customFormat="1" ht="26.25" customHeight="1" thickTop="1" x14ac:dyDescent="0.35">
      <c r="B5" s="10" t="s">
        <v>255</v>
      </c>
      <c r="C5" s="38"/>
      <c r="D5" s="39"/>
      <c r="E5" s="39"/>
      <c r="F5" s="39"/>
      <c r="G5" s="39"/>
      <c r="H5" s="102"/>
      <c r="I5" s="102"/>
      <c r="J5" s="39"/>
      <c r="K5" s="98"/>
      <c r="L5" s="98"/>
      <c r="M5" s="42"/>
      <c r="N5" s="39"/>
      <c r="O5" s="40"/>
      <c r="P5" s="41"/>
      <c r="Q5" s="41"/>
      <c r="R5" s="41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  <c r="AF5" s="43"/>
      <c r="AG5" s="82"/>
      <c r="AH5" s="83"/>
      <c r="AI5" s="83"/>
      <c r="AJ5" s="44"/>
      <c r="AK5" s="44"/>
      <c r="AL5" s="44"/>
      <c r="AM5" s="44"/>
      <c r="AN5" s="125" t="s">
        <v>171</v>
      </c>
      <c r="AO5" s="44"/>
      <c r="AP5" s="45"/>
      <c r="AQ5" s="44"/>
      <c r="AR5" s="42"/>
      <c r="AS5" s="42"/>
      <c r="AT5" s="44"/>
      <c r="AU5" s="44"/>
      <c r="AV5" s="44"/>
      <c r="AW5" s="44"/>
      <c r="AX5" s="45"/>
      <c r="AY5" s="83"/>
      <c r="AZ5" s="84"/>
      <c r="BA5" s="83" t="s">
        <v>171</v>
      </c>
      <c r="BB5" s="44"/>
      <c r="BC5" s="44"/>
    </row>
    <row r="6" spans="1:55" ht="18.75" customHeight="1" x14ac:dyDescent="0.35">
      <c r="A6" s="292" t="s">
        <v>8</v>
      </c>
      <c r="B6" s="51" t="s">
        <v>8</v>
      </c>
      <c r="D6" s="4"/>
      <c r="E6" s="4"/>
      <c r="F6" s="4"/>
      <c r="G6" s="4"/>
      <c r="H6" s="16"/>
      <c r="I6" s="16"/>
      <c r="J6" s="4"/>
      <c r="K6" s="293"/>
      <c r="L6" s="293"/>
      <c r="M6" s="4"/>
      <c r="N6" s="4"/>
      <c r="O6" s="293"/>
      <c r="P6" s="293"/>
      <c r="Q6" s="293"/>
      <c r="R6" s="29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293" t="str">
        <f>AT$3</f>
        <v>Limited</v>
      </c>
      <c r="AU6" s="293" t="str">
        <f>AU$3</f>
        <v>Non Limited</v>
      </c>
      <c r="AV6" s="4"/>
      <c r="AW6" s="4"/>
      <c r="AX6" s="4"/>
      <c r="AY6" s="295"/>
      <c r="AZ6" s="4"/>
      <c r="BA6" s="4"/>
      <c r="BB6" s="4"/>
      <c r="BC6" s="4"/>
    </row>
    <row r="7" spans="1:55" x14ac:dyDescent="0.35">
      <c r="A7" s="292"/>
      <c r="B7" s="56" t="s">
        <v>237</v>
      </c>
      <c r="D7" s="4"/>
      <c r="E7" s="4"/>
      <c r="F7" s="4"/>
      <c r="G7" s="4"/>
      <c r="H7" s="16"/>
      <c r="I7" s="16"/>
      <c r="J7" s="4"/>
      <c r="K7" s="293"/>
      <c r="L7" s="293"/>
      <c r="M7" s="4"/>
      <c r="N7" s="4"/>
      <c r="O7" s="293"/>
      <c r="P7" s="293"/>
      <c r="Q7" s="293"/>
      <c r="R7" s="29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293"/>
      <c r="AU7" s="293"/>
      <c r="AV7" s="4"/>
      <c r="AW7" s="4"/>
      <c r="AX7" s="4"/>
      <c r="AY7" s="295"/>
      <c r="AZ7" s="4"/>
      <c r="BA7" s="4"/>
      <c r="BB7" s="4"/>
      <c r="BC7" s="4"/>
    </row>
    <row r="8" spans="1:55" ht="15" thickBot="1" x14ac:dyDescent="0.4">
      <c r="A8" s="292"/>
      <c r="B8" s="57" t="s">
        <v>256</v>
      </c>
      <c r="D8" s="4"/>
      <c r="E8" s="4"/>
      <c r="F8" s="4"/>
      <c r="G8" s="4"/>
      <c r="H8" s="16"/>
      <c r="I8" s="16"/>
      <c r="J8" s="4"/>
      <c r="K8" s="294"/>
      <c r="L8" s="294"/>
      <c r="M8" s="4"/>
      <c r="N8" s="4"/>
      <c r="O8" s="294"/>
      <c r="P8" s="294"/>
      <c r="Q8" s="294"/>
      <c r="R8" s="29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294"/>
      <c r="AU8" s="294"/>
      <c r="AV8" s="4"/>
      <c r="AW8" s="4"/>
      <c r="AX8" s="4"/>
      <c r="AY8" s="296"/>
      <c r="AZ8" s="14"/>
      <c r="BA8" s="14"/>
      <c r="BB8" s="4"/>
      <c r="BC8" s="4"/>
    </row>
    <row r="9" spans="1:55" ht="15.5" thickTop="1" thickBot="1" x14ac:dyDescent="0.4">
      <c r="A9" s="292"/>
      <c r="B9" s="92" t="s">
        <v>274</v>
      </c>
      <c r="D9" s="6" t="s">
        <v>1</v>
      </c>
      <c r="E9" s="6" t="s">
        <v>1</v>
      </c>
      <c r="F9" s="6" t="s">
        <v>1</v>
      </c>
      <c r="G9" s="6" t="s">
        <v>1</v>
      </c>
      <c r="H9" s="18" t="s">
        <v>1</v>
      </c>
      <c r="I9" s="15" t="s">
        <v>1</v>
      </c>
      <c r="J9" s="6" t="str">
        <f>IF(api_version=2,"Yes","Yes")</f>
        <v>Yes</v>
      </c>
      <c r="K9" s="89" t="s">
        <v>1</v>
      </c>
      <c r="L9" s="97" t="str">
        <f>IF(api_version=2,"Yes","No")</f>
        <v>Yes</v>
      </c>
      <c r="M9" s="6" t="s">
        <v>120</v>
      </c>
      <c r="N9" s="6" t="str">
        <f>IF(api_version=2,"Yes","No")</f>
        <v>Yes</v>
      </c>
      <c r="O9" s="18" t="s">
        <v>1</v>
      </c>
      <c r="P9" s="15" t="s">
        <v>1</v>
      </c>
      <c r="Q9" s="18" t="s">
        <v>1</v>
      </c>
      <c r="R9" s="19" t="s">
        <v>1</v>
      </c>
      <c r="S9" s="6" t="s">
        <v>1</v>
      </c>
      <c r="T9" s="6" t="s">
        <v>1</v>
      </c>
      <c r="U9" s="6" t="s">
        <v>1</v>
      </c>
      <c r="V9" s="6" t="s">
        <v>1</v>
      </c>
      <c r="W9" s="6" t="s">
        <v>1</v>
      </c>
      <c r="X9" s="6" t="s">
        <v>1</v>
      </c>
      <c r="Y9" s="6" t="s">
        <v>1</v>
      </c>
      <c r="Z9" s="6" t="s">
        <v>1</v>
      </c>
      <c r="AA9" s="6" t="s">
        <v>1</v>
      </c>
      <c r="AB9" s="6" t="s">
        <v>1</v>
      </c>
      <c r="AC9" s="6" t="s">
        <v>1</v>
      </c>
      <c r="AD9" s="6"/>
      <c r="AE9" s="6" t="s">
        <v>1</v>
      </c>
      <c r="AF9" s="6" t="s">
        <v>1</v>
      </c>
      <c r="AG9" s="6" t="str">
        <f t="shared" ref="AG9:AG21" si="0">AF9</f>
        <v>Yes</v>
      </c>
      <c r="AH9" s="6" t="s">
        <v>1</v>
      </c>
      <c r="AI9" s="7" t="s">
        <v>234</v>
      </c>
      <c r="AJ9" s="6" t="s">
        <v>1</v>
      </c>
      <c r="AK9" s="6" t="s">
        <v>1</v>
      </c>
      <c r="AL9" s="6" t="str">
        <f>AE9</f>
        <v>Yes</v>
      </c>
      <c r="AM9" s="6" t="s">
        <v>1</v>
      </c>
      <c r="AN9" s="6" t="s">
        <v>1</v>
      </c>
      <c r="AO9" s="6" t="s">
        <v>1</v>
      </c>
      <c r="AP9" s="6" t="s">
        <v>1</v>
      </c>
      <c r="AQ9" s="6" t="s">
        <v>1</v>
      </c>
      <c r="AR9" s="6" t="s">
        <v>1</v>
      </c>
      <c r="AS9" s="6" t="s">
        <v>1</v>
      </c>
      <c r="AT9" s="18" t="s">
        <v>1</v>
      </c>
      <c r="AU9" s="15" t="s">
        <v>1</v>
      </c>
      <c r="AV9" s="6" t="s">
        <v>5</v>
      </c>
      <c r="AW9" s="6" t="s">
        <v>1</v>
      </c>
      <c r="AX9" s="6" t="s">
        <v>1</v>
      </c>
      <c r="AY9" s="8" t="s">
        <v>5</v>
      </c>
      <c r="AZ9" s="6" t="s">
        <v>1</v>
      </c>
      <c r="BA9" s="6" t="s">
        <v>1</v>
      </c>
      <c r="BB9" s="6" t="s">
        <v>1</v>
      </c>
      <c r="BC9" s="6" t="s">
        <v>1</v>
      </c>
    </row>
    <row r="10" spans="1:55" ht="15" thickTop="1" x14ac:dyDescent="0.35">
      <c r="A10" s="292"/>
      <c r="B10" s="108" t="str">
        <f>IF(api_ver=2,"type","-")</f>
        <v>type</v>
      </c>
      <c r="D10" s="6" t="str">
        <f>IF(api_ver=2,"","No")</f>
        <v/>
      </c>
      <c r="E10" s="8" t="str">
        <f>IF(api_ver=2,"Yes","No")</f>
        <v>Yes</v>
      </c>
      <c r="F10" s="6" t="str">
        <f>IF(api_ver=2,"No","No")</f>
        <v>No</v>
      </c>
      <c r="G10" s="6" t="str">
        <f>IF(api_ver=2,"No","No")</f>
        <v>No</v>
      </c>
      <c r="H10" s="18" t="str">
        <f>IF(api_ver=2,"Yes","No")</f>
        <v>Yes</v>
      </c>
      <c r="I10" s="15" t="str">
        <f>IF(api_ver=2,"Yes","No")</f>
        <v>Yes</v>
      </c>
      <c r="J10" s="6" t="str">
        <f t="shared" ref="J10:AF10" si="1">IF(api_ver=2,"","No")</f>
        <v/>
      </c>
      <c r="K10" s="89" t="s">
        <v>1</v>
      </c>
      <c r="L10" s="97" t="str">
        <f>IF(api_version=2,"Yes","No")</f>
        <v>Yes</v>
      </c>
      <c r="M10" s="6" t="str">
        <f t="shared" si="1"/>
        <v/>
      </c>
      <c r="N10" s="6" t="str">
        <f t="shared" si="1"/>
        <v/>
      </c>
      <c r="O10" s="18" t="s">
        <v>5</v>
      </c>
      <c r="P10" s="15" t="s">
        <v>5</v>
      </c>
      <c r="Q10" s="18" t="str">
        <f>IF(api_ver=2,"Yes","No")</f>
        <v>Yes</v>
      </c>
      <c r="R10" s="15" t="str">
        <f>IF(api_ver=2,"Yes","No")</f>
        <v>Yes</v>
      </c>
      <c r="S10" s="6" t="str">
        <f>IF(api_ver=2,"Yes","No")</f>
        <v>Yes</v>
      </c>
      <c r="T10" s="6" t="str">
        <f>IF(api_ver=2,"Yes","No")</f>
        <v>Yes</v>
      </c>
      <c r="U10" s="6" t="s">
        <v>1</v>
      </c>
      <c r="V10" s="6" t="str">
        <f t="shared" si="1"/>
        <v/>
      </c>
      <c r="W10" s="6" t="str">
        <f t="shared" si="1"/>
        <v/>
      </c>
      <c r="X10" s="6" t="s">
        <v>5</v>
      </c>
      <c r="Y10" s="6" t="s">
        <v>5</v>
      </c>
      <c r="Z10" s="6" t="str">
        <f t="shared" si="1"/>
        <v/>
      </c>
      <c r="AA10" s="6" t="str">
        <f t="shared" si="1"/>
        <v/>
      </c>
      <c r="AB10" s="6" t="s">
        <v>5</v>
      </c>
      <c r="AC10" s="6" t="str">
        <f t="shared" si="1"/>
        <v/>
      </c>
      <c r="AD10" s="6" t="str">
        <f t="shared" si="1"/>
        <v/>
      </c>
      <c r="AE10" s="6" t="str">
        <f t="shared" si="1"/>
        <v/>
      </c>
      <c r="AF10" s="6" t="str">
        <f t="shared" si="1"/>
        <v/>
      </c>
      <c r="AG10" s="6" t="str">
        <f t="shared" si="0"/>
        <v/>
      </c>
      <c r="AH10" s="6" t="str">
        <f>IF(api_ver=2,"Yes","No")</f>
        <v>Yes</v>
      </c>
      <c r="AI10" s="6" t="str">
        <f>IF(api_ver=2,"","No")</f>
        <v/>
      </c>
      <c r="AJ10" s="6" t="str">
        <f>IF(api_ver=2,"","No")</f>
        <v/>
      </c>
      <c r="AK10" s="6" t="s">
        <v>1</v>
      </c>
      <c r="AL10" s="6" t="str">
        <f t="shared" ref="AL10:AL21" si="2">AE10</f>
        <v/>
      </c>
      <c r="AM10" s="6"/>
      <c r="AN10" s="6"/>
      <c r="AO10" s="6" t="str">
        <f t="shared" ref="AO10:AU10" si="3">IF(api_ver=2,"","No")</f>
        <v/>
      </c>
      <c r="AP10" s="6" t="s">
        <v>1</v>
      </c>
      <c r="AQ10" s="6" t="str">
        <f t="shared" si="3"/>
        <v/>
      </c>
      <c r="AR10" s="6" t="s">
        <v>5</v>
      </c>
      <c r="AS10" s="6" t="str">
        <f t="shared" si="3"/>
        <v/>
      </c>
      <c r="AT10" s="8" t="str">
        <f t="shared" si="3"/>
        <v/>
      </c>
      <c r="AU10" s="29" t="str">
        <f t="shared" si="3"/>
        <v/>
      </c>
      <c r="AV10" s="6" t="s">
        <v>5</v>
      </c>
      <c r="AW10" s="6" t="str">
        <f>IF(api_ver=2,"","No")</f>
        <v/>
      </c>
      <c r="AX10" s="6" t="s">
        <v>5</v>
      </c>
      <c r="AY10" s="8" t="s">
        <v>5</v>
      </c>
      <c r="AZ10" s="6" t="s">
        <v>5</v>
      </c>
      <c r="BA10" s="6" t="str">
        <f>IF(api_ver=2,"","No")</f>
        <v/>
      </c>
      <c r="BB10" s="6" t="str">
        <f>IF(api_ver=2,"","No")</f>
        <v/>
      </c>
      <c r="BC10" s="6" t="str">
        <f>IF(api_ver=2,"No","No")</f>
        <v>No</v>
      </c>
    </row>
    <row r="11" spans="1:55" x14ac:dyDescent="0.35">
      <c r="A11" s="292"/>
      <c r="B11" s="85" t="str">
        <f>IF(api_ver=2,"simpleValue","SimpleValue")</f>
        <v>simpleValue</v>
      </c>
      <c r="D11" s="6" t="s">
        <v>1</v>
      </c>
      <c r="E11" s="6" t="s">
        <v>1</v>
      </c>
      <c r="F11" s="6" t="s">
        <v>1</v>
      </c>
      <c r="G11" s="6" t="s">
        <v>1</v>
      </c>
      <c r="H11" s="18" t="s">
        <v>1</v>
      </c>
      <c r="I11" s="15" t="s">
        <v>1</v>
      </c>
      <c r="J11" s="6" t="s">
        <v>1</v>
      </c>
      <c r="K11" s="89" t="s">
        <v>1</v>
      </c>
      <c r="L11" s="97" t="str">
        <f>IF(api_version=2,"Yes","No")</f>
        <v>Yes</v>
      </c>
      <c r="M11" s="6" t="s">
        <v>1</v>
      </c>
      <c r="N11" s="6" t="s">
        <v>1</v>
      </c>
      <c r="O11" s="18" t="s">
        <v>1</v>
      </c>
      <c r="P11" s="15" t="s">
        <v>1</v>
      </c>
      <c r="Q11" s="18" t="s">
        <v>1</v>
      </c>
      <c r="R11" s="21" t="s">
        <v>1</v>
      </c>
      <c r="S11" s="6" t="s">
        <v>1</v>
      </c>
      <c r="T11" s="6" t="s">
        <v>1</v>
      </c>
      <c r="U11" s="6" t="s">
        <v>1</v>
      </c>
      <c r="V11" s="6" t="s">
        <v>1</v>
      </c>
      <c r="W11" s="6" t="s">
        <v>5</v>
      </c>
      <c r="X11" s="6" t="s">
        <v>1</v>
      </c>
      <c r="Y11" s="6" t="s">
        <v>5</v>
      </c>
      <c r="Z11" s="6" t="s">
        <v>1</v>
      </c>
      <c r="AA11" s="6" t="s">
        <v>1</v>
      </c>
      <c r="AB11" s="6" t="s">
        <v>1</v>
      </c>
      <c r="AC11" s="6" t="s">
        <v>1</v>
      </c>
      <c r="AD11" s="6" t="s">
        <v>1</v>
      </c>
      <c r="AE11" s="6" t="s">
        <v>1</v>
      </c>
      <c r="AF11" s="6" t="s">
        <v>1</v>
      </c>
      <c r="AG11" s="6" t="str">
        <f t="shared" si="0"/>
        <v>Yes</v>
      </c>
      <c r="AH11" s="6" t="s">
        <v>1</v>
      </c>
      <c r="AI11" s="6" t="s">
        <v>1</v>
      </c>
      <c r="AJ11" s="6" t="s">
        <v>1</v>
      </c>
      <c r="AK11" s="6" t="s">
        <v>1</v>
      </c>
      <c r="AL11" s="6" t="str">
        <f t="shared" si="2"/>
        <v>Yes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18" t="s">
        <v>1</v>
      </c>
      <c r="AU11" s="15" t="s">
        <v>1</v>
      </c>
      <c r="AV11" s="6" t="s">
        <v>1</v>
      </c>
      <c r="AW11" s="6" t="s">
        <v>1</v>
      </c>
      <c r="AX11" s="6" t="s">
        <v>1</v>
      </c>
      <c r="AY11" s="8" t="s">
        <v>1</v>
      </c>
      <c r="AZ11" s="6" t="s">
        <v>1</v>
      </c>
      <c r="BA11" s="6" t="s">
        <v>1</v>
      </c>
      <c r="BB11" s="6" t="s">
        <v>1</v>
      </c>
      <c r="BC11" s="6" t="s">
        <v>1</v>
      </c>
    </row>
    <row r="12" spans="1:55" ht="13.4" customHeight="1" x14ac:dyDescent="0.35">
      <c r="A12" s="292"/>
      <c r="B12" s="85" t="str">
        <f>IF(api_ver=2,"houseNumber","HouseNumber")</f>
        <v>houseNumber</v>
      </c>
      <c r="D12" s="6" t="s">
        <v>1</v>
      </c>
      <c r="E12" s="6" t="s">
        <v>1</v>
      </c>
      <c r="F12" s="6" t="s">
        <v>5</v>
      </c>
      <c r="G12" s="6" t="str">
        <f>IF(api_ver=2,"Yes","No")</f>
        <v>Yes</v>
      </c>
      <c r="H12" s="18" t="s">
        <v>5</v>
      </c>
      <c r="I12" s="15" t="s">
        <v>5</v>
      </c>
      <c r="J12" s="6" t="s">
        <v>1</v>
      </c>
      <c r="K12" s="89" t="s">
        <v>5</v>
      </c>
      <c r="L12" s="97" t="s">
        <v>5</v>
      </c>
      <c r="M12" s="6" t="s">
        <v>120</v>
      </c>
      <c r="N12" s="6" t="s">
        <v>5</v>
      </c>
      <c r="O12" s="18" t="s">
        <v>5</v>
      </c>
      <c r="P12" s="15" t="s">
        <v>5</v>
      </c>
      <c r="Q12" s="18" t="s">
        <v>1</v>
      </c>
      <c r="R12" s="15" t="s">
        <v>1</v>
      </c>
      <c r="S12" s="6" t="s">
        <v>1</v>
      </c>
      <c r="T12" s="6" t="s">
        <v>1</v>
      </c>
      <c r="U12" s="6" t="s">
        <v>5</v>
      </c>
      <c r="V12" s="6" t="s">
        <v>5</v>
      </c>
      <c r="W12" s="6" t="s">
        <v>5</v>
      </c>
      <c r="X12" s="6" t="s">
        <v>5</v>
      </c>
      <c r="Y12" s="6" t="s">
        <v>5</v>
      </c>
      <c r="Z12" s="6" t="s">
        <v>5</v>
      </c>
      <c r="AA12" s="6" t="s">
        <v>5</v>
      </c>
      <c r="AB12" s="6" t="s">
        <v>5</v>
      </c>
      <c r="AC12" s="6" t="s">
        <v>5</v>
      </c>
      <c r="AD12" s="6"/>
      <c r="AE12" s="6" t="s">
        <v>1</v>
      </c>
      <c r="AF12" s="6" t="s">
        <v>1</v>
      </c>
      <c r="AG12" s="6" t="str">
        <f t="shared" si="0"/>
        <v>Yes</v>
      </c>
      <c r="AH12" s="6" t="s">
        <v>1</v>
      </c>
      <c r="AI12" s="6" t="s">
        <v>5</v>
      </c>
      <c r="AJ12" s="6"/>
      <c r="AK12" s="6" t="s">
        <v>5</v>
      </c>
      <c r="AL12" s="6" t="str">
        <f t="shared" si="2"/>
        <v>Yes</v>
      </c>
      <c r="AM12" s="6" t="s">
        <v>5</v>
      </c>
      <c r="AN12" s="6" t="s">
        <v>1</v>
      </c>
      <c r="AO12" s="6" t="s">
        <v>5</v>
      </c>
      <c r="AP12" s="6" t="s">
        <v>5</v>
      </c>
      <c r="AQ12" s="6" t="s">
        <v>5</v>
      </c>
      <c r="AR12" s="6" t="s">
        <v>5</v>
      </c>
      <c r="AS12" s="6" t="s">
        <v>5</v>
      </c>
      <c r="AT12" s="18"/>
      <c r="AU12" s="15"/>
      <c r="AV12" s="6" t="s">
        <v>5</v>
      </c>
      <c r="AW12" s="6" t="s">
        <v>5</v>
      </c>
      <c r="AX12" s="6" t="s">
        <v>5</v>
      </c>
      <c r="AY12" s="8" t="s">
        <v>5</v>
      </c>
      <c r="AZ12" s="6" t="s">
        <v>5</v>
      </c>
      <c r="BA12" s="6"/>
      <c r="BB12" s="6" t="s">
        <v>5</v>
      </c>
      <c r="BC12" s="6" t="s">
        <v>5</v>
      </c>
    </row>
    <row r="13" spans="1:55" x14ac:dyDescent="0.35">
      <c r="A13" s="292"/>
      <c r="B13" s="85" t="str">
        <f>IF(api_ver=2,"street","Street")</f>
        <v>street</v>
      </c>
      <c r="D13" s="6" t="s">
        <v>1</v>
      </c>
      <c r="E13" s="6" t="s">
        <v>1</v>
      </c>
      <c r="F13" s="6" t="s">
        <v>1</v>
      </c>
      <c r="G13" s="6" t="s">
        <v>1</v>
      </c>
      <c r="H13" s="18" t="s">
        <v>1</v>
      </c>
      <c r="I13" s="15" t="s">
        <v>1</v>
      </c>
      <c r="J13" s="6" t="s">
        <v>1</v>
      </c>
      <c r="K13" s="89" t="s">
        <v>5</v>
      </c>
      <c r="L13" s="97" t="s">
        <v>5</v>
      </c>
      <c r="M13" s="6" t="s">
        <v>120</v>
      </c>
      <c r="N13" s="6" t="s">
        <v>1</v>
      </c>
      <c r="O13" s="18" t="s">
        <v>1</v>
      </c>
      <c r="P13" s="15" t="s">
        <v>1</v>
      </c>
      <c r="Q13" s="18" t="s">
        <v>1</v>
      </c>
      <c r="R13" s="15" t="s">
        <v>1</v>
      </c>
      <c r="S13" s="6" t="s">
        <v>1</v>
      </c>
      <c r="T13" s="6" t="s">
        <v>1</v>
      </c>
      <c r="U13" s="6" t="s">
        <v>1</v>
      </c>
      <c r="V13" s="6" t="s">
        <v>1</v>
      </c>
      <c r="W13" s="6" t="s">
        <v>1</v>
      </c>
      <c r="X13" s="6" t="s">
        <v>1</v>
      </c>
      <c r="Y13" s="6" t="s">
        <v>5</v>
      </c>
      <c r="Z13" s="6" t="s">
        <v>1</v>
      </c>
      <c r="AA13" s="6" t="s">
        <v>1</v>
      </c>
      <c r="AB13" s="6" t="s">
        <v>5</v>
      </c>
      <c r="AC13" s="6" t="s">
        <v>1</v>
      </c>
      <c r="AD13" s="6"/>
      <c r="AE13" s="6" t="s">
        <v>1</v>
      </c>
      <c r="AF13" s="6" t="s">
        <v>1</v>
      </c>
      <c r="AG13" s="6" t="str">
        <f t="shared" si="0"/>
        <v>Yes</v>
      </c>
      <c r="AH13" s="6" t="s">
        <v>1</v>
      </c>
      <c r="AI13" s="6" t="s">
        <v>5</v>
      </c>
      <c r="AJ13" s="6"/>
      <c r="AK13" s="6" t="s">
        <v>1</v>
      </c>
      <c r="AL13" s="6" t="str">
        <f t="shared" si="2"/>
        <v>Yes</v>
      </c>
      <c r="AM13" s="6" t="s">
        <v>5</v>
      </c>
      <c r="AN13" s="6" t="s">
        <v>1</v>
      </c>
      <c r="AO13" s="6" t="s">
        <v>5</v>
      </c>
      <c r="AP13" s="6" t="s">
        <v>1</v>
      </c>
      <c r="AQ13" s="6" t="s">
        <v>5</v>
      </c>
      <c r="AR13" s="6" t="s">
        <v>1</v>
      </c>
      <c r="AS13" s="6" t="s">
        <v>5</v>
      </c>
      <c r="AT13" s="18" t="s">
        <v>1</v>
      </c>
      <c r="AU13" s="15"/>
      <c r="AV13" s="6" t="s">
        <v>5</v>
      </c>
      <c r="AW13" s="6" t="s">
        <v>1</v>
      </c>
      <c r="AX13" s="6" t="s">
        <v>1</v>
      </c>
      <c r="AY13" s="8" t="s">
        <v>5</v>
      </c>
      <c r="AZ13" s="6" t="s">
        <v>1</v>
      </c>
      <c r="BA13" s="6"/>
      <c r="BB13" s="6" t="s">
        <v>1</v>
      </c>
      <c r="BC13" s="6" t="s">
        <v>1</v>
      </c>
    </row>
    <row r="14" spans="1:55" ht="15" customHeight="1" x14ac:dyDescent="0.35">
      <c r="A14" s="292"/>
      <c r="B14" s="85" t="str">
        <f>IF(api_ver=2,"city","City")</f>
        <v>city</v>
      </c>
      <c r="D14" s="6" t="s">
        <v>1</v>
      </c>
      <c r="E14" s="6" t="s">
        <v>1</v>
      </c>
      <c r="F14" s="6" t="s">
        <v>1</v>
      </c>
      <c r="G14" s="6" t="s">
        <v>1</v>
      </c>
      <c r="H14" s="18" t="s">
        <v>1</v>
      </c>
      <c r="I14" s="15" t="s">
        <v>1</v>
      </c>
      <c r="J14" s="6" t="s">
        <v>1</v>
      </c>
      <c r="K14" s="89" t="s">
        <v>5</v>
      </c>
      <c r="L14" s="97" t="s">
        <v>5</v>
      </c>
      <c r="M14" s="6" t="s">
        <v>120</v>
      </c>
      <c r="N14" s="6" t="s">
        <v>5</v>
      </c>
      <c r="O14" s="18" t="s">
        <v>1</v>
      </c>
      <c r="P14" s="15" t="s">
        <v>1</v>
      </c>
      <c r="Q14" s="18" t="s">
        <v>1</v>
      </c>
      <c r="R14" s="15" t="s">
        <v>1</v>
      </c>
      <c r="S14" s="6" t="s">
        <v>1</v>
      </c>
      <c r="T14" s="6" t="s">
        <v>1</v>
      </c>
      <c r="U14" s="6" t="s">
        <v>1</v>
      </c>
      <c r="V14" s="6" t="s">
        <v>1</v>
      </c>
      <c r="W14" s="6" t="s">
        <v>1</v>
      </c>
      <c r="X14" s="6" t="s">
        <v>1</v>
      </c>
      <c r="Y14" s="6" t="s">
        <v>1</v>
      </c>
      <c r="Z14" s="6" t="s">
        <v>1</v>
      </c>
      <c r="AA14" s="6" t="s">
        <v>1</v>
      </c>
      <c r="AB14" s="6" t="s">
        <v>5</v>
      </c>
      <c r="AC14" s="6" t="s">
        <v>1</v>
      </c>
      <c r="AD14" s="6"/>
      <c r="AE14" s="6" t="s">
        <v>1</v>
      </c>
      <c r="AF14" s="6" t="s">
        <v>1</v>
      </c>
      <c r="AG14" s="6" t="str">
        <f t="shared" si="0"/>
        <v>Yes</v>
      </c>
      <c r="AH14" s="6" t="s">
        <v>1</v>
      </c>
      <c r="AI14" s="6" t="s">
        <v>5</v>
      </c>
      <c r="AJ14" s="6"/>
      <c r="AK14" s="6" t="s">
        <v>1</v>
      </c>
      <c r="AL14" s="6" t="str">
        <f t="shared" si="2"/>
        <v>Yes</v>
      </c>
      <c r="AM14" s="6" t="s">
        <v>5</v>
      </c>
      <c r="AN14" s="6" t="s">
        <v>1</v>
      </c>
      <c r="AO14" s="6" t="s">
        <v>5</v>
      </c>
      <c r="AP14" s="6" t="s">
        <v>1</v>
      </c>
      <c r="AQ14" s="6" t="s">
        <v>5</v>
      </c>
      <c r="AR14" s="6" t="s">
        <v>1</v>
      </c>
      <c r="AS14" s="6" t="s">
        <v>1</v>
      </c>
      <c r="AT14" s="18" t="s">
        <v>1</v>
      </c>
      <c r="AU14" s="15"/>
      <c r="AV14" s="6" t="s">
        <v>5</v>
      </c>
      <c r="AW14" s="6" t="s">
        <v>1</v>
      </c>
      <c r="AX14" s="6" t="s">
        <v>1</v>
      </c>
      <c r="AY14" s="8" t="s">
        <v>5</v>
      </c>
      <c r="AZ14" s="6" t="s">
        <v>1</v>
      </c>
      <c r="BA14" s="6"/>
      <c r="BB14" s="6" t="s">
        <v>1</v>
      </c>
      <c r="BC14" s="6" t="s">
        <v>1</v>
      </c>
    </row>
    <row r="15" spans="1:55" ht="15" customHeight="1" x14ac:dyDescent="0.35">
      <c r="A15" s="292"/>
      <c r="B15" s="85" t="str">
        <f>IF(api_ver=2,"postalCode","PostalCode")</f>
        <v>postalCode</v>
      </c>
      <c r="D15" s="6" t="s">
        <v>1</v>
      </c>
      <c r="E15" s="6" t="s">
        <v>1</v>
      </c>
      <c r="F15" s="6" t="s">
        <v>1</v>
      </c>
      <c r="G15" s="6" t="s">
        <v>1</v>
      </c>
      <c r="H15" s="18" t="s">
        <v>1</v>
      </c>
      <c r="I15" s="15" t="s">
        <v>1</v>
      </c>
      <c r="J15" s="6" t="s">
        <v>5</v>
      </c>
      <c r="K15" s="118" t="s">
        <v>238</v>
      </c>
      <c r="L15" s="119" t="str">
        <f>IF(api_version=2,"Yes*","No")</f>
        <v>Yes*</v>
      </c>
      <c r="M15" s="6" t="s">
        <v>120</v>
      </c>
      <c r="N15" s="6" t="s">
        <v>1</v>
      </c>
      <c r="O15" s="18" t="s">
        <v>1</v>
      </c>
      <c r="P15" s="15" t="s">
        <v>1</v>
      </c>
      <c r="Q15" s="18" t="s">
        <v>1</v>
      </c>
      <c r="R15" s="15" t="s">
        <v>1</v>
      </c>
      <c r="S15" s="6" t="s">
        <v>1</v>
      </c>
      <c r="T15" s="6" t="s">
        <v>1</v>
      </c>
      <c r="U15" s="6" t="s">
        <v>1</v>
      </c>
      <c r="V15" s="6" t="s">
        <v>1</v>
      </c>
      <c r="W15" s="6" t="s">
        <v>1</v>
      </c>
      <c r="X15" s="6" t="s">
        <v>1</v>
      </c>
      <c r="Y15" s="6" t="s">
        <v>5</v>
      </c>
      <c r="Z15" s="6" t="s">
        <v>1</v>
      </c>
      <c r="AA15" s="6" t="s">
        <v>1</v>
      </c>
      <c r="AB15" s="6" t="s">
        <v>5</v>
      </c>
      <c r="AC15" s="6" t="s">
        <v>1</v>
      </c>
      <c r="AD15" s="6"/>
      <c r="AE15" s="6" t="s">
        <v>1</v>
      </c>
      <c r="AF15" s="6" t="s">
        <v>1</v>
      </c>
      <c r="AG15" s="6" t="str">
        <f>AF15</f>
        <v>Yes</v>
      </c>
      <c r="AH15" s="6" t="s">
        <v>1</v>
      </c>
      <c r="AI15" s="6" t="s">
        <v>1</v>
      </c>
      <c r="AJ15" s="6"/>
      <c r="AK15" s="6" t="s">
        <v>1</v>
      </c>
      <c r="AL15" s="6" t="str">
        <f>AE15</f>
        <v>Yes</v>
      </c>
      <c r="AM15" s="6" t="s">
        <v>5</v>
      </c>
      <c r="AN15" s="6" t="s">
        <v>1</v>
      </c>
      <c r="AO15" s="6" t="s">
        <v>5</v>
      </c>
      <c r="AP15" s="6" t="s">
        <v>1</v>
      </c>
      <c r="AQ15" s="6" t="s">
        <v>5</v>
      </c>
      <c r="AR15" s="6" t="s">
        <v>5</v>
      </c>
      <c r="AS15" s="6" t="s">
        <v>1</v>
      </c>
      <c r="AT15" s="18" t="s">
        <v>1</v>
      </c>
      <c r="AU15" s="15"/>
      <c r="AV15" s="6" t="s">
        <v>5</v>
      </c>
      <c r="AW15" s="6" t="s">
        <v>1</v>
      </c>
      <c r="AX15" s="6" t="s">
        <v>1</v>
      </c>
      <c r="AY15" s="8" t="s">
        <v>5</v>
      </c>
      <c r="AZ15" s="6" t="s">
        <v>1</v>
      </c>
      <c r="BA15" s="6"/>
      <c r="BB15" s="6" t="s">
        <v>1</v>
      </c>
      <c r="BC15" s="6" t="s">
        <v>1</v>
      </c>
    </row>
    <row r="16" spans="1:55" ht="15" customHeight="1" x14ac:dyDescent="0.35">
      <c r="A16" s="292"/>
      <c r="B16" s="85" t="str">
        <f>IF(api_ver=2,"municipality","-")</f>
        <v>municipality</v>
      </c>
      <c r="C16" s="46" t="s">
        <v>171</v>
      </c>
      <c r="D16" s="6" t="s">
        <v>5</v>
      </c>
      <c r="E16" s="6" t="s">
        <v>5</v>
      </c>
      <c r="F16" s="6" t="s">
        <v>5</v>
      </c>
      <c r="G16" s="6" t="str">
        <f>IF(api_ver=2,"No","No")</f>
        <v>No</v>
      </c>
      <c r="H16" s="18" t="s">
        <v>5</v>
      </c>
      <c r="I16" s="15" t="s">
        <v>5</v>
      </c>
      <c r="J16" s="6" t="s">
        <v>5</v>
      </c>
      <c r="K16" s="118"/>
      <c r="L16" s="119"/>
      <c r="M16" s="6" t="s">
        <v>5</v>
      </c>
      <c r="N16" s="6" t="s">
        <v>5</v>
      </c>
      <c r="O16" s="18" t="s">
        <v>5</v>
      </c>
      <c r="P16" s="15" t="s">
        <v>5</v>
      </c>
      <c r="Q16" s="18" t="s">
        <v>5</v>
      </c>
      <c r="R16" s="15" t="s">
        <v>5</v>
      </c>
      <c r="S16" s="6" t="s">
        <v>5</v>
      </c>
      <c r="T16" s="6" t="s">
        <v>5</v>
      </c>
      <c r="U16" s="6" t="s">
        <v>5</v>
      </c>
      <c r="V16" s="6" t="s">
        <v>5</v>
      </c>
      <c r="W16" s="6" t="s">
        <v>5</v>
      </c>
      <c r="X16" s="6" t="s">
        <v>5</v>
      </c>
      <c r="Y16" s="6" t="s">
        <v>5</v>
      </c>
      <c r="Z16" s="6" t="s">
        <v>5</v>
      </c>
      <c r="AA16" s="6" t="s">
        <v>5</v>
      </c>
      <c r="AB16" s="6" t="s">
        <v>5</v>
      </c>
      <c r="AC16" s="6" t="s">
        <v>5</v>
      </c>
      <c r="AD16" s="6"/>
      <c r="AE16" s="6" t="s">
        <v>5</v>
      </c>
      <c r="AF16" s="6" t="s">
        <v>5</v>
      </c>
      <c r="AG16" s="6" t="s">
        <v>5</v>
      </c>
      <c r="AH16" s="6" t="s">
        <v>5</v>
      </c>
      <c r="AI16" s="6" t="s">
        <v>5</v>
      </c>
      <c r="AJ16" s="6" t="s">
        <v>5</v>
      </c>
      <c r="AK16" s="6" t="s">
        <v>5</v>
      </c>
      <c r="AL16" s="6" t="s">
        <v>5</v>
      </c>
      <c r="AM16" s="6" t="s">
        <v>5</v>
      </c>
      <c r="AN16" s="6" t="s">
        <v>5</v>
      </c>
      <c r="AO16" s="6" t="s">
        <v>5</v>
      </c>
      <c r="AP16" s="6" t="s">
        <v>5</v>
      </c>
      <c r="AQ16" s="6" t="s">
        <v>5</v>
      </c>
      <c r="AR16" s="6" t="s">
        <v>5</v>
      </c>
      <c r="AS16" s="6" t="s">
        <v>5</v>
      </c>
      <c r="AT16" s="18" t="s">
        <v>5</v>
      </c>
      <c r="AU16" s="15" t="s">
        <v>5</v>
      </c>
      <c r="AV16" s="6" t="s">
        <v>5</v>
      </c>
      <c r="AW16" s="6" t="s">
        <v>5</v>
      </c>
      <c r="AX16" s="6" t="s">
        <v>5</v>
      </c>
      <c r="AY16" s="6" t="s">
        <v>5</v>
      </c>
      <c r="AZ16" s="6" t="s">
        <v>5</v>
      </c>
      <c r="BA16" s="6" t="s">
        <v>5</v>
      </c>
      <c r="BB16" s="6" t="s">
        <v>5</v>
      </c>
      <c r="BC16" s="6" t="s">
        <v>5</v>
      </c>
    </row>
    <row r="17" spans="1:55" x14ac:dyDescent="0.35">
      <c r="A17" s="292"/>
      <c r="B17" s="85" t="str">
        <f>IF(api_ver=2,"province","Province")</f>
        <v>province</v>
      </c>
      <c r="D17" s="6" t="s">
        <v>5</v>
      </c>
      <c r="E17" s="6" t="s">
        <v>1</v>
      </c>
      <c r="F17" s="6" t="s">
        <v>5</v>
      </c>
      <c r="G17" s="6" t="str">
        <f>IF(api_ver=2,"Yes","Yes")</f>
        <v>Yes</v>
      </c>
      <c r="H17" s="18" t="s">
        <v>5</v>
      </c>
      <c r="I17" s="15" t="s">
        <v>5</v>
      </c>
      <c r="J17" s="6" t="s">
        <v>5</v>
      </c>
      <c r="K17" s="89" t="s">
        <v>5</v>
      </c>
      <c r="L17" s="97" t="s">
        <v>5</v>
      </c>
      <c r="M17" s="6" t="s">
        <v>120</v>
      </c>
      <c r="N17" s="6" t="s">
        <v>1</v>
      </c>
      <c r="O17" s="18" t="s">
        <v>1</v>
      </c>
      <c r="P17" s="15" t="s">
        <v>1</v>
      </c>
      <c r="Q17" s="18" t="s">
        <v>1</v>
      </c>
      <c r="R17" s="15" t="s">
        <v>1</v>
      </c>
      <c r="S17" s="6" t="s">
        <v>5</v>
      </c>
      <c r="T17" s="6" t="s">
        <v>1</v>
      </c>
      <c r="U17" s="6" t="s">
        <v>5</v>
      </c>
      <c r="V17" s="6" t="s">
        <v>1</v>
      </c>
      <c r="W17" s="6" t="s">
        <v>5</v>
      </c>
      <c r="X17" s="6" t="s">
        <v>5</v>
      </c>
      <c r="Y17" s="6" t="s">
        <v>5</v>
      </c>
      <c r="Z17" s="6" t="s">
        <v>1</v>
      </c>
      <c r="AA17" s="6" t="s">
        <v>1</v>
      </c>
      <c r="AB17" s="6" t="s">
        <v>5</v>
      </c>
      <c r="AC17" s="6" t="s">
        <v>5</v>
      </c>
      <c r="AD17" s="6"/>
      <c r="AE17" s="6" t="s">
        <v>1</v>
      </c>
      <c r="AF17" s="6" t="s">
        <v>1</v>
      </c>
      <c r="AG17" s="6" t="str">
        <f t="shared" si="0"/>
        <v>Yes</v>
      </c>
      <c r="AH17" s="6" t="s">
        <v>1</v>
      </c>
      <c r="AI17" s="6" t="s">
        <v>5</v>
      </c>
      <c r="AJ17" s="6"/>
      <c r="AK17" s="6" t="s">
        <v>1</v>
      </c>
      <c r="AL17" s="6" t="str">
        <f t="shared" si="2"/>
        <v>Yes</v>
      </c>
      <c r="AM17" s="6" t="s">
        <v>5</v>
      </c>
      <c r="AN17" s="6" t="s">
        <v>1</v>
      </c>
      <c r="AO17" s="6" t="s">
        <v>5</v>
      </c>
      <c r="AP17" s="6" t="s">
        <v>5</v>
      </c>
      <c r="AQ17" s="6" t="s">
        <v>5</v>
      </c>
      <c r="AR17" s="6" t="s">
        <v>1</v>
      </c>
      <c r="AS17" s="6" t="s">
        <v>5</v>
      </c>
      <c r="AT17" s="18" t="s">
        <v>1</v>
      </c>
      <c r="AU17" s="15"/>
      <c r="AV17" s="6" t="s">
        <v>5</v>
      </c>
      <c r="AW17" s="6" t="s">
        <v>5</v>
      </c>
      <c r="AX17" s="6" t="s">
        <v>1</v>
      </c>
      <c r="AY17" s="8" t="s">
        <v>5</v>
      </c>
      <c r="AZ17" s="6" t="s">
        <v>1</v>
      </c>
      <c r="BA17" s="6"/>
      <c r="BB17" s="6" t="s">
        <v>1</v>
      </c>
      <c r="BC17" s="6" t="s">
        <v>1</v>
      </c>
    </row>
    <row r="18" spans="1:55" x14ac:dyDescent="0.35">
      <c r="A18" s="292"/>
      <c r="B18" s="85" t="str">
        <f>IF(api_ver=2,"region","-")</f>
        <v>region</v>
      </c>
      <c r="C18" s="46" t="s">
        <v>171</v>
      </c>
      <c r="D18" s="6" t="s">
        <v>5</v>
      </c>
      <c r="E18" s="6" t="s">
        <v>5</v>
      </c>
      <c r="F18" s="6" t="s">
        <v>5</v>
      </c>
      <c r="G18" s="6" t="str">
        <f>IF(api_ver=2,"No","No")</f>
        <v>No</v>
      </c>
      <c r="H18" s="18" t="s">
        <v>5</v>
      </c>
      <c r="I18" s="15" t="s">
        <v>5</v>
      </c>
      <c r="J18" s="6" t="s">
        <v>5</v>
      </c>
      <c r="K18" s="89"/>
      <c r="L18" s="97"/>
      <c r="M18" s="6" t="s">
        <v>5</v>
      </c>
      <c r="N18" s="6" t="s">
        <v>5</v>
      </c>
      <c r="O18" s="18" t="s">
        <v>5</v>
      </c>
      <c r="P18" s="15" t="s">
        <v>5</v>
      </c>
      <c r="Q18" s="18" t="s">
        <v>5</v>
      </c>
      <c r="R18" s="15" t="s">
        <v>5</v>
      </c>
      <c r="S18" s="6" t="s">
        <v>5</v>
      </c>
      <c r="T18" s="6" t="s">
        <v>5</v>
      </c>
      <c r="U18" s="6" t="s">
        <v>5</v>
      </c>
      <c r="V18" s="6" t="s">
        <v>5</v>
      </c>
      <c r="W18" s="6" t="s">
        <v>5</v>
      </c>
      <c r="X18" s="6" t="s">
        <v>5</v>
      </c>
      <c r="Y18" s="6" t="s">
        <v>5</v>
      </c>
      <c r="Z18" s="6" t="s">
        <v>5</v>
      </c>
      <c r="AA18" s="6" t="s">
        <v>5</v>
      </c>
      <c r="AB18" s="6" t="s">
        <v>5</v>
      </c>
      <c r="AC18" s="6" t="s">
        <v>5</v>
      </c>
      <c r="AD18" s="6"/>
      <c r="AE18" s="6" t="s">
        <v>5</v>
      </c>
      <c r="AF18" s="6" t="s">
        <v>5</v>
      </c>
      <c r="AG18" s="6" t="s">
        <v>5</v>
      </c>
      <c r="AH18" s="6" t="s">
        <v>5</v>
      </c>
      <c r="AI18" s="6" t="s">
        <v>5</v>
      </c>
      <c r="AJ18" s="6" t="s">
        <v>5</v>
      </c>
      <c r="AK18" s="6" t="s">
        <v>5</v>
      </c>
      <c r="AL18" s="6" t="s">
        <v>5</v>
      </c>
      <c r="AM18" s="6" t="s">
        <v>5</v>
      </c>
      <c r="AN18" s="6" t="s">
        <v>5</v>
      </c>
      <c r="AO18" s="6" t="s">
        <v>5</v>
      </c>
      <c r="AP18" s="6" t="s">
        <v>5</v>
      </c>
      <c r="AQ18" s="6" t="s">
        <v>5</v>
      </c>
      <c r="AR18" s="6" t="s">
        <v>5</v>
      </c>
      <c r="AS18" s="6" t="s">
        <v>5</v>
      </c>
      <c r="AT18" s="18" t="s">
        <v>5</v>
      </c>
      <c r="AU18" s="15" t="s">
        <v>5</v>
      </c>
      <c r="AV18" s="6" t="s">
        <v>5</v>
      </c>
      <c r="AW18" s="6" t="s">
        <v>5</v>
      </c>
      <c r="AX18" s="6" t="s">
        <v>5</v>
      </c>
      <c r="AY18" s="6" t="s">
        <v>5</v>
      </c>
      <c r="AZ18" s="6" t="s">
        <v>5</v>
      </c>
      <c r="BA18" s="6" t="s">
        <v>5</v>
      </c>
      <c r="BB18" s="6" t="s">
        <v>5</v>
      </c>
      <c r="BC18" s="6" t="s">
        <v>5</v>
      </c>
    </row>
    <row r="19" spans="1:55" ht="15" customHeight="1" x14ac:dyDescent="0.35">
      <c r="A19" s="292"/>
      <c r="B19" s="85" t="str">
        <f>IF(api_ver=2,"telephone","Telephone")</f>
        <v>telephone</v>
      </c>
      <c r="D19" s="6" t="s">
        <v>1</v>
      </c>
      <c r="E19" s="6" t="s">
        <v>1</v>
      </c>
      <c r="F19" s="6" t="s">
        <v>1</v>
      </c>
      <c r="G19" s="6" t="s">
        <v>1</v>
      </c>
      <c r="H19" s="18" t="s">
        <v>1</v>
      </c>
      <c r="I19" s="15" t="s">
        <v>1</v>
      </c>
      <c r="J19" s="6" t="s">
        <v>1</v>
      </c>
      <c r="K19" s="89" t="s">
        <v>1</v>
      </c>
      <c r="L19" s="97" t="s">
        <v>5</v>
      </c>
      <c r="M19" s="6" t="s">
        <v>1</v>
      </c>
      <c r="N19" s="6" t="s">
        <v>1</v>
      </c>
      <c r="O19" s="18" t="s">
        <v>1</v>
      </c>
      <c r="P19" s="15" t="s">
        <v>1</v>
      </c>
      <c r="Q19" s="18" t="s">
        <v>1</v>
      </c>
      <c r="R19" s="21" t="s">
        <v>1</v>
      </c>
      <c r="S19" s="6" t="s">
        <v>1</v>
      </c>
      <c r="T19" s="7" t="s">
        <v>234</v>
      </c>
      <c r="U19" s="6" t="s">
        <v>1</v>
      </c>
      <c r="V19" s="6" t="s">
        <v>1</v>
      </c>
      <c r="W19" s="6" t="s">
        <v>1</v>
      </c>
      <c r="X19" s="6" t="s">
        <v>1</v>
      </c>
      <c r="Y19" s="6" t="s">
        <v>5</v>
      </c>
      <c r="Z19" s="6" t="s">
        <v>1</v>
      </c>
      <c r="AA19" s="6" t="s">
        <v>1</v>
      </c>
      <c r="AB19" s="6" t="s">
        <v>1</v>
      </c>
      <c r="AC19" s="6" t="s">
        <v>1</v>
      </c>
      <c r="AD19" s="6" t="s">
        <v>1</v>
      </c>
      <c r="AE19" s="6" t="s">
        <v>1</v>
      </c>
      <c r="AF19" s="6" t="s">
        <v>1</v>
      </c>
      <c r="AG19" s="6" t="str">
        <f t="shared" si="0"/>
        <v>Yes</v>
      </c>
      <c r="AH19" s="6" t="s">
        <v>1</v>
      </c>
      <c r="AI19" s="6" t="s">
        <v>1</v>
      </c>
      <c r="AJ19" s="6" t="s">
        <v>1</v>
      </c>
      <c r="AK19" s="6" t="s">
        <v>1</v>
      </c>
      <c r="AL19" s="6" t="str">
        <f t="shared" si="2"/>
        <v>Yes</v>
      </c>
      <c r="AM19" s="6" t="s">
        <v>1</v>
      </c>
      <c r="AN19" s="6" t="s">
        <v>1</v>
      </c>
      <c r="AO19" s="6" t="s">
        <v>1</v>
      </c>
      <c r="AP19" s="6" t="s">
        <v>5</v>
      </c>
      <c r="AQ19" s="6" t="s">
        <v>1</v>
      </c>
      <c r="AR19" s="6" t="s">
        <v>1</v>
      </c>
      <c r="AS19" s="6" t="s">
        <v>1</v>
      </c>
      <c r="AT19" s="18" t="s">
        <v>5</v>
      </c>
      <c r="AU19" s="15" t="s">
        <v>5</v>
      </c>
      <c r="AV19" s="6" t="s">
        <v>5</v>
      </c>
      <c r="AW19" s="6" t="s">
        <v>5</v>
      </c>
      <c r="AX19" s="6" t="s">
        <v>1</v>
      </c>
      <c r="AY19" s="8" t="s">
        <v>1</v>
      </c>
      <c r="AZ19" s="6" t="s">
        <v>1</v>
      </c>
      <c r="BA19" s="6" t="s">
        <v>1</v>
      </c>
      <c r="BB19" s="6" t="s">
        <v>1</v>
      </c>
      <c r="BC19" s="6" t="s">
        <v>1</v>
      </c>
    </row>
    <row r="20" spans="1:55" ht="15" customHeight="1" x14ac:dyDescent="0.35">
      <c r="A20" s="292"/>
      <c r="B20" s="107" t="str">
        <f>IF(api_ver=2,"directMarketingOptOut","-")</f>
        <v>directMarketingOptOut</v>
      </c>
      <c r="D20" s="6" t="str">
        <f>IF(api_ver=2,"Yes","Yes")</f>
        <v>Yes</v>
      </c>
      <c r="E20" s="6" t="str">
        <f>IF(api_ver=2,"Yes","No")</f>
        <v>Yes</v>
      </c>
      <c r="F20" s="6" t="s">
        <v>5</v>
      </c>
      <c r="G20" s="6" t="s">
        <v>5</v>
      </c>
      <c r="H20" s="18" t="str">
        <f>IF(api_ver=2,"","No")</f>
        <v/>
      </c>
      <c r="I20" s="15" t="str">
        <f>IF(api_ver=2,"","No")</f>
        <v/>
      </c>
      <c r="J20" s="6" t="str">
        <f>IF(api_ver=2,"","No")</f>
        <v/>
      </c>
      <c r="K20" s="89" t="str">
        <f>IF(api_ver=2,"Yes","No")</f>
        <v>Yes</v>
      </c>
      <c r="L20" s="97" t="s">
        <v>5</v>
      </c>
      <c r="M20" s="6" t="str">
        <f>IF(api_ver=2,"Yes","No")</f>
        <v>Yes</v>
      </c>
      <c r="N20" s="6" t="str">
        <f>IF(api_ver=2,"Yes","No")</f>
        <v>Yes</v>
      </c>
      <c r="O20" s="18" t="str">
        <f>IF(api_ver=2,"","No")</f>
        <v/>
      </c>
      <c r="P20" s="15" t="str">
        <f>IF(api_ver=2,"","No")</f>
        <v/>
      </c>
      <c r="Q20" s="18" t="str">
        <f>IF(api_ver=2,"Yes","No")</f>
        <v>Yes</v>
      </c>
      <c r="R20" s="21" t="str">
        <f>IF(api_version=2,"Yes","No")</f>
        <v>Yes</v>
      </c>
      <c r="S20" s="6" t="str">
        <f>IF(api_ver=2,"No","No")</f>
        <v>No</v>
      </c>
      <c r="T20" s="6" t="s">
        <v>5</v>
      </c>
      <c r="U20" s="6" t="str">
        <f>IF(api_ver=2,"No","No")</f>
        <v>No</v>
      </c>
      <c r="V20" s="6" t="str">
        <f>IF(api_ver=2,"","No")</f>
        <v/>
      </c>
      <c r="W20" s="6" t="str">
        <f>IF(api_ver=2,"","No")</f>
        <v/>
      </c>
      <c r="X20" s="6" t="s">
        <v>5</v>
      </c>
      <c r="Y20" s="6" t="s">
        <v>5</v>
      </c>
      <c r="Z20" s="6" t="str">
        <f>IF(api_ver=2,"","No")</f>
        <v/>
      </c>
      <c r="AA20" s="6" t="str">
        <f>IF(api_ver=2,"","No")</f>
        <v/>
      </c>
      <c r="AB20" s="6" t="s">
        <v>5</v>
      </c>
      <c r="AC20" s="6" t="str">
        <f>IF(api_ver=2,"","No")</f>
        <v/>
      </c>
      <c r="AD20" s="6" t="str">
        <f>IF(api_ver=2,"","No")</f>
        <v/>
      </c>
      <c r="AE20" s="6" t="str">
        <f>IF(api_ver=2,"","No")</f>
        <v/>
      </c>
      <c r="AF20" s="6" t="str">
        <f>IF(api_ver=2,"","No")</f>
        <v/>
      </c>
      <c r="AG20" s="6" t="str">
        <f>IF(api_ver=2,"","No")</f>
        <v/>
      </c>
      <c r="AH20" s="6" t="str">
        <f>IF(api_version=2,"No","No")</f>
        <v>No</v>
      </c>
      <c r="AI20" s="6" t="str">
        <f>IF(api_version=2,"No","No")</f>
        <v>No</v>
      </c>
      <c r="AJ20" s="6" t="str">
        <f t="shared" ref="AJ20:AO20" si="4">IF(api_ver=2,"","No")</f>
        <v/>
      </c>
      <c r="AK20" s="6" t="s">
        <v>5</v>
      </c>
      <c r="AL20" s="6" t="str">
        <f t="shared" si="4"/>
        <v/>
      </c>
      <c r="AM20" s="6" t="str">
        <f t="shared" si="4"/>
        <v/>
      </c>
      <c r="AN20" s="6" t="str">
        <f t="shared" si="4"/>
        <v/>
      </c>
      <c r="AO20" s="6" t="str">
        <f t="shared" si="4"/>
        <v/>
      </c>
      <c r="AP20" s="6" t="s">
        <v>5</v>
      </c>
      <c r="AQ20" s="6" t="str">
        <f>IF(api_ver=2,"","No")</f>
        <v/>
      </c>
      <c r="AR20" s="6" t="s">
        <v>5</v>
      </c>
      <c r="AS20" s="6" t="str">
        <f>IF(api_ver=2,"","No")</f>
        <v/>
      </c>
      <c r="AT20" s="18" t="str">
        <f>IF(api_ver=2,"No","No")</f>
        <v>No</v>
      </c>
      <c r="AU20" s="15" t="str">
        <f>IF(api_ver=2,"No","No")</f>
        <v>No</v>
      </c>
      <c r="AV20" s="6" t="str">
        <f t="shared" ref="AV20:BB20" si="5">IF(api_ver=2,"","No")</f>
        <v/>
      </c>
      <c r="AW20" s="6" t="str">
        <f t="shared" si="5"/>
        <v/>
      </c>
      <c r="AX20" s="6" t="str">
        <f t="shared" si="5"/>
        <v/>
      </c>
      <c r="AY20" s="8" t="str">
        <f t="shared" si="5"/>
        <v/>
      </c>
      <c r="AZ20" s="6" t="str">
        <f t="shared" si="5"/>
        <v/>
      </c>
      <c r="BA20" s="6" t="str">
        <f t="shared" si="5"/>
        <v/>
      </c>
      <c r="BB20" s="6" t="str">
        <f t="shared" si="5"/>
        <v/>
      </c>
      <c r="BC20" s="6" t="str">
        <f>IF(api_ver=2,"No","No")</f>
        <v>No</v>
      </c>
    </row>
    <row r="21" spans="1:55" ht="15" thickBot="1" x14ac:dyDescent="0.4">
      <c r="A21" s="292"/>
      <c r="B21" s="86" t="str">
        <f>IF(api_ver=2,"country","Country")</f>
        <v>country</v>
      </c>
      <c r="D21" s="6" t="s">
        <v>1</v>
      </c>
      <c r="E21" s="7" t="s">
        <v>238</v>
      </c>
      <c r="F21" s="6" t="s">
        <v>1</v>
      </c>
      <c r="G21" s="6" t="s">
        <v>1</v>
      </c>
      <c r="H21" s="18" t="s">
        <v>1</v>
      </c>
      <c r="I21" s="15" t="s">
        <v>1</v>
      </c>
      <c r="J21" s="6" t="str">
        <f>IF(api_version=2,"Yes","Yes")</f>
        <v>Yes</v>
      </c>
      <c r="K21" s="89" t="s">
        <v>5</v>
      </c>
      <c r="L21" s="97" t="s">
        <v>5</v>
      </c>
      <c r="M21" s="6" t="s">
        <v>1</v>
      </c>
      <c r="N21" s="6" t="s">
        <v>1</v>
      </c>
      <c r="O21" s="18" t="s">
        <v>5</v>
      </c>
      <c r="P21" s="15" t="s">
        <v>5</v>
      </c>
      <c r="Q21" s="18" t="s">
        <v>5</v>
      </c>
      <c r="R21" s="15" t="s">
        <v>5</v>
      </c>
      <c r="S21" s="6" t="s">
        <v>1</v>
      </c>
      <c r="T21" s="6" t="s">
        <v>1</v>
      </c>
      <c r="U21" s="6" t="s">
        <v>5</v>
      </c>
      <c r="V21" s="6" t="s">
        <v>1</v>
      </c>
      <c r="W21" s="6" t="s">
        <v>1</v>
      </c>
      <c r="X21" s="6" t="s">
        <v>1</v>
      </c>
      <c r="Y21" s="6" t="s">
        <v>1</v>
      </c>
      <c r="Z21" s="6" t="s">
        <v>1</v>
      </c>
      <c r="AA21" s="6" t="s">
        <v>5</v>
      </c>
      <c r="AB21" s="6" t="s">
        <v>5</v>
      </c>
      <c r="AC21" s="6" t="s">
        <v>1</v>
      </c>
      <c r="AD21" s="6" t="s">
        <v>1</v>
      </c>
      <c r="AE21" s="6" t="s">
        <v>1</v>
      </c>
      <c r="AF21" s="6" t="s">
        <v>1</v>
      </c>
      <c r="AG21" s="6" t="str">
        <f t="shared" si="0"/>
        <v>Yes</v>
      </c>
      <c r="AH21" s="6" t="s">
        <v>1</v>
      </c>
      <c r="AI21" s="6" t="s">
        <v>1</v>
      </c>
      <c r="AJ21" s="6" t="s">
        <v>1</v>
      </c>
      <c r="AK21" s="6" t="s">
        <v>1</v>
      </c>
      <c r="AL21" s="6" t="str">
        <f t="shared" si="2"/>
        <v>Yes</v>
      </c>
      <c r="AM21" s="6" t="s">
        <v>5</v>
      </c>
      <c r="AN21" s="6" t="s">
        <v>1</v>
      </c>
      <c r="AO21" s="6" t="s">
        <v>5</v>
      </c>
      <c r="AP21" s="6" t="s">
        <v>1</v>
      </c>
      <c r="AQ21" s="6" t="s">
        <v>5</v>
      </c>
      <c r="AR21" s="6" t="s">
        <v>1</v>
      </c>
      <c r="AS21" s="6" t="s">
        <v>1</v>
      </c>
      <c r="AT21" s="18" t="s">
        <v>5</v>
      </c>
      <c r="AU21" s="15" t="s">
        <v>5</v>
      </c>
      <c r="AV21" s="6" t="s">
        <v>1</v>
      </c>
      <c r="AW21" s="6" t="s">
        <v>1</v>
      </c>
      <c r="AX21" s="6" t="s">
        <v>1</v>
      </c>
      <c r="AY21" s="8" t="s">
        <v>1</v>
      </c>
      <c r="AZ21" s="6" t="s">
        <v>5</v>
      </c>
      <c r="BA21" s="6" t="s">
        <v>1</v>
      </c>
      <c r="BB21" s="6" t="s">
        <v>1</v>
      </c>
      <c r="BC21" s="6" t="s">
        <v>1</v>
      </c>
    </row>
    <row r="22" spans="1:55" ht="15" thickTop="1" x14ac:dyDescent="0.35">
      <c r="A22" s="292"/>
      <c r="B22" t="s">
        <v>237</v>
      </c>
      <c r="C22" s="1"/>
      <c r="D22" s="1"/>
      <c r="E22" s="1"/>
      <c r="G22" s="1"/>
      <c r="H22" s="17"/>
      <c r="I22" s="17"/>
      <c r="K22" s="117"/>
      <c r="L22" s="117"/>
      <c r="M22" s="1"/>
      <c r="O22" s="17"/>
      <c r="P22" s="17"/>
      <c r="Q22" s="1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5" thickBot="1" x14ac:dyDescent="0.4">
      <c r="A23" s="292"/>
      <c r="B23" s="58" t="s">
        <v>240</v>
      </c>
      <c r="D23" s="4"/>
      <c r="E23" s="4"/>
      <c r="F23" s="4"/>
      <c r="G23" s="4"/>
      <c r="H23" s="16"/>
      <c r="I23" s="16"/>
      <c r="J23" s="4"/>
      <c r="K23" s="99"/>
      <c r="L23" s="99"/>
      <c r="M23" s="4"/>
      <c r="N23" s="4"/>
      <c r="Q23" s="16"/>
      <c r="R23" s="1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16"/>
      <c r="AU23" s="16"/>
      <c r="AV23" s="4"/>
      <c r="AW23" s="4"/>
      <c r="AX23" s="4"/>
      <c r="AY23" s="4"/>
      <c r="AZ23" s="4"/>
      <c r="BA23" s="4"/>
      <c r="BB23" s="4"/>
      <c r="BC23" s="4"/>
    </row>
    <row r="24" spans="1:55" ht="15.5" thickTop="1" thickBot="1" x14ac:dyDescent="0.4">
      <c r="A24" s="292"/>
      <c r="B24" s="92" t="s">
        <v>274</v>
      </c>
      <c r="D24" s="6" t="s">
        <v>1</v>
      </c>
      <c r="E24" s="6" t="s">
        <v>1</v>
      </c>
      <c r="F24" s="6" t="s">
        <v>5</v>
      </c>
      <c r="G24" s="6" t="s">
        <v>1</v>
      </c>
      <c r="H24" s="18" t="s">
        <v>1</v>
      </c>
      <c r="I24" s="15" t="s">
        <v>5</v>
      </c>
      <c r="J24" s="6" t="str">
        <f>IF(api_version=2,"No","No")</f>
        <v>No</v>
      </c>
      <c r="K24" s="118" t="s">
        <v>5</v>
      </c>
      <c r="L24" s="97" t="s">
        <v>5</v>
      </c>
      <c r="M24" s="6" t="s">
        <v>5</v>
      </c>
      <c r="N24" s="6" t="s">
        <v>1</v>
      </c>
      <c r="O24" s="18" t="s">
        <v>1</v>
      </c>
      <c r="P24" s="15" t="s">
        <v>1</v>
      </c>
      <c r="Q24" s="18" t="s">
        <v>1</v>
      </c>
      <c r="R24" s="15" t="s">
        <v>5</v>
      </c>
      <c r="S24" s="6" t="s">
        <v>1</v>
      </c>
      <c r="T24" s="6" t="s">
        <v>291</v>
      </c>
      <c r="U24" s="6" t="s">
        <v>1</v>
      </c>
      <c r="V24" s="6" t="s">
        <v>1</v>
      </c>
      <c r="W24" s="6" t="s">
        <v>1</v>
      </c>
      <c r="X24" s="6" t="s">
        <v>5</v>
      </c>
      <c r="Y24" s="6" t="s">
        <v>5</v>
      </c>
      <c r="Z24" s="6" t="s">
        <v>5</v>
      </c>
      <c r="AA24" s="6" t="s">
        <v>5</v>
      </c>
      <c r="AB24" s="6" t="s">
        <v>1</v>
      </c>
      <c r="AC24" s="6" t="s">
        <v>5</v>
      </c>
      <c r="AD24" s="6"/>
      <c r="AE24" s="6" t="s">
        <v>1</v>
      </c>
      <c r="AF24" s="6" t="s">
        <v>1</v>
      </c>
      <c r="AG24" s="6" t="str">
        <f t="shared" ref="AG24:AG36" si="6">AF24</f>
        <v>Yes</v>
      </c>
      <c r="AH24" s="6" t="s">
        <v>1</v>
      </c>
      <c r="AI24" s="7" t="s">
        <v>234</v>
      </c>
      <c r="AJ24" s="6" t="s">
        <v>5</v>
      </c>
      <c r="AK24" s="6" t="s">
        <v>5</v>
      </c>
      <c r="AL24" s="6" t="str">
        <f>AE24</f>
        <v>Yes</v>
      </c>
      <c r="AM24" s="6" t="s">
        <v>5</v>
      </c>
      <c r="AN24" s="6" t="s">
        <v>1</v>
      </c>
      <c r="AO24" s="6" t="s">
        <v>5</v>
      </c>
      <c r="AP24" s="6" t="s">
        <v>5</v>
      </c>
      <c r="AQ24" s="6" t="s">
        <v>5</v>
      </c>
      <c r="AR24" s="6" t="s">
        <v>1</v>
      </c>
      <c r="AS24" s="6" t="s">
        <v>5</v>
      </c>
      <c r="AT24" s="18"/>
      <c r="AU24" s="15"/>
      <c r="AV24" s="6" t="s">
        <v>5</v>
      </c>
      <c r="AW24" s="6" t="s">
        <v>5</v>
      </c>
      <c r="AX24" s="6" t="s">
        <v>1</v>
      </c>
      <c r="AY24" s="8" t="s">
        <v>5</v>
      </c>
      <c r="AZ24" s="6" t="s">
        <v>5</v>
      </c>
      <c r="BA24" s="6" t="s">
        <v>5</v>
      </c>
      <c r="BB24" s="6" t="s">
        <v>5</v>
      </c>
      <c r="BC24" s="6" t="s">
        <v>1</v>
      </c>
    </row>
    <row r="25" spans="1:55" ht="15" thickTop="1" x14ac:dyDescent="0.35">
      <c r="A25" s="292"/>
      <c r="B25" s="108" t="str">
        <f>IF(api_ver=2,"type","-")</f>
        <v>type</v>
      </c>
      <c r="D25" s="6" t="str">
        <f>IF(api_ver=2,"","No")</f>
        <v/>
      </c>
      <c r="E25" s="6" t="str">
        <f>IF(api_ver=2,"Yes","No")</f>
        <v>Yes</v>
      </c>
      <c r="F25" s="6" t="str">
        <f>IF(api_ver=2,"No","No")</f>
        <v>No</v>
      </c>
      <c r="G25" s="6" t="str">
        <f>IF(api_ver=2,"No","No")</f>
        <v>No</v>
      </c>
      <c r="H25" s="18" t="s">
        <v>5</v>
      </c>
      <c r="I25" s="15" t="s">
        <v>5</v>
      </c>
      <c r="J25" s="6" t="str">
        <f>IF(api_ver=2,"","No")</f>
        <v/>
      </c>
      <c r="K25" s="89" t="s">
        <v>5</v>
      </c>
      <c r="L25" s="97" t="s">
        <v>5</v>
      </c>
      <c r="M25" s="6" t="str">
        <f>IF(api_ver=2,"","No")</f>
        <v/>
      </c>
      <c r="N25" s="6" t="str">
        <f>IF(api_ver=2,"","No")</f>
        <v/>
      </c>
      <c r="O25" s="18" t="s">
        <v>5</v>
      </c>
      <c r="P25" s="15" t="s">
        <v>5</v>
      </c>
      <c r="Q25" s="18" t="str">
        <f>IF(api_ver=2,"Yes","No")</f>
        <v>Yes</v>
      </c>
      <c r="R25" s="15" t="s">
        <v>5</v>
      </c>
      <c r="S25" s="6" t="str">
        <f>IF(api_ver=2,"Yes","No")</f>
        <v>Yes</v>
      </c>
      <c r="T25" s="6" t="s">
        <v>291</v>
      </c>
      <c r="U25" s="6" t="s">
        <v>1</v>
      </c>
      <c r="V25" s="6" t="s">
        <v>5</v>
      </c>
      <c r="W25" s="6" t="s">
        <v>5</v>
      </c>
      <c r="X25" s="6" t="s">
        <v>5</v>
      </c>
      <c r="Y25" s="6" t="s">
        <v>5</v>
      </c>
      <c r="Z25" s="6" t="s">
        <v>5</v>
      </c>
      <c r="AA25" s="6" t="s">
        <v>5</v>
      </c>
      <c r="AB25" s="6" t="s">
        <v>5</v>
      </c>
      <c r="AC25" s="6" t="s">
        <v>5</v>
      </c>
      <c r="AD25" s="6" t="str">
        <f>IF(api_ver=2,"","No")</f>
        <v/>
      </c>
      <c r="AE25" s="6" t="str">
        <f>IF(api_ver=2,"","No")</f>
        <v/>
      </c>
      <c r="AF25" s="6" t="str">
        <f>IF(api_ver=2,"","No")</f>
        <v/>
      </c>
      <c r="AG25" s="6" t="str">
        <f t="shared" si="6"/>
        <v/>
      </c>
      <c r="AH25" s="6" t="str">
        <f>IF(api_ver=2,"Yes","No")</f>
        <v>Yes</v>
      </c>
      <c r="AI25" s="6" t="str">
        <f>IF(api_ver=2,"","No")</f>
        <v/>
      </c>
      <c r="AJ25" s="6" t="s">
        <v>5</v>
      </c>
      <c r="AK25" s="6" t="s">
        <v>5</v>
      </c>
      <c r="AL25" s="6" t="str">
        <f>AE25</f>
        <v/>
      </c>
      <c r="AM25" s="6" t="s">
        <v>5</v>
      </c>
      <c r="AN25" s="6" t="s">
        <v>1</v>
      </c>
      <c r="AO25" s="6" t="s">
        <v>5</v>
      </c>
      <c r="AP25" s="6" t="s">
        <v>5</v>
      </c>
      <c r="AQ25" s="6" t="s">
        <v>5</v>
      </c>
      <c r="AR25" s="6" t="s">
        <v>303</v>
      </c>
      <c r="AS25" s="6" t="s">
        <v>5</v>
      </c>
      <c r="AT25" s="8" t="str">
        <f>IF(api_ver=2,"","No")</f>
        <v/>
      </c>
      <c r="AU25" s="29" t="str">
        <f>IF(api_ver=2,"","No")</f>
        <v/>
      </c>
      <c r="AV25" s="6" t="s">
        <v>5</v>
      </c>
      <c r="AW25" s="6" t="s">
        <v>5</v>
      </c>
      <c r="AX25" s="6" t="s">
        <v>5</v>
      </c>
      <c r="AY25" s="8" t="s">
        <v>5</v>
      </c>
      <c r="AZ25" s="6" t="s">
        <v>5</v>
      </c>
      <c r="BA25" s="6" t="s">
        <v>5</v>
      </c>
      <c r="BB25" s="6" t="s">
        <v>5</v>
      </c>
      <c r="BC25" s="6" t="s">
        <v>1</v>
      </c>
    </row>
    <row r="26" spans="1:55" x14ac:dyDescent="0.35">
      <c r="A26" s="292"/>
      <c r="B26" s="85" t="str">
        <f>IF(api_ver=2,"simpleValue","SimpleValue")</f>
        <v>simpleValue</v>
      </c>
      <c r="D26" s="6" t="s">
        <v>1</v>
      </c>
      <c r="E26" s="6" t="s">
        <v>1</v>
      </c>
      <c r="F26" s="6" t="s">
        <v>5</v>
      </c>
      <c r="G26" s="6" t="s">
        <v>1</v>
      </c>
      <c r="H26" s="18" t="s">
        <v>1</v>
      </c>
      <c r="I26" s="15" t="s">
        <v>5</v>
      </c>
      <c r="J26" s="6" t="str">
        <f t="shared" ref="J26:J36" si="7">IF(api_version=2,"No","No")</f>
        <v>No</v>
      </c>
      <c r="K26" s="89" t="s">
        <v>5</v>
      </c>
      <c r="L26" s="97" t="s">
        <v>5</v>
      </c>
      <c r="M26" s="6" t="s">
        <v>5</v>
      </c>
      <c r="N26" s="6" t="s">
        <v>1</v>
      </c>
      <c r="O26" s="18" t="s">
        <v>5</v>
      </c>
      <c r="P26" s="15" t="s">
        <v>5</v>
      </c>
      <c r="Q26" s="18" t="s">
        <v>1</v>
      </c>
      <c r="R26" s="15" t="s">
        <v>5</v>
      </c>
      <c r="S26" s="6" t="s">
        <v>1</v>
      </c>
      <c r="T26" s="6" t="s">
        <v>291</v>
      </c>
      <c r="U26" s="6" t="s">
        <v>1</v>
      </c>
      <c r="V26" s="6" t="s">
        <v>1</v>
      </c>
      <c r="W26" s="6" t="s">
        <v>5</v>
      </c>
      <c r="X26" s="6" t="s">
        <v>5</v>
      </c>
      <c r="Y26" s="6" t="s">
        <v>5</v>
      </c>
      <c r="Z26" s="6" t="s">
        <v>5</v>
      </c>
      <c r="AA26" s="6" t="s">
        <v>5</v>
      </c>
      <c r="AB26" s="6" t="s">
        <v>1</v>
      </c>
      <c r="AC26" s="6" t="s">
        <v>5</v>
      </c>
      <c r="AD26" s="6" t="s">
        <v>1</v>
      </c>
      <c r="AE26" s="6" t="s">
        <v>1</v>
      </c>
      <c r="AF26" s="6" t="s">
        <v>1</v>
      </c>
      <c r="AG26" s="6" t="str">
        <f t="shared" si="6"/>
        <v>Yes</v>
      </c>
      <c r="AH26" s="6" t="s">
        <v>1</v>
      </c>
      <c r="AI26" s="6" t="s">
        <v>1</v>
      </c>
      <c r="AJ26" s="6" t="s">
        <v>5</v>
      </c>
      <c r="AK26" s="6" t="s">
        <v>5</v>
      </c>
      <c r="AL26" s="6" t="str">
        <f t="shared" ref="AL26:AL36" si="8">AE26</f>
        <v>Yes</v>
      </c>
      <c r="AM26" s="6" t="s">
        <v>5</v>
      </c>
      <c r="AN26" s="6" t="s">
        <v>1</v>
      </c>
      <c r="AO26" s="6" t="s">
        <v>5</v>
      </c>
      <c r="AP26" s="6" t="s">
        <v>5</v>
      </c>
      <c r="AQ26" s="6" t="s">
        <v>5</v>
      </c>
      <c r="AR26" s="6" t="s">
        <v>1</v>
      </c>
      <c r="AS26" s="6" t="s">
        <v>5</v>
      </c>
      <c r="AT26" s="18" t="s">
        <v>1</v>
      </c>
      <c r="AU26" s="15" t="s">
        <v>1</v>
      </c>
      <c r="AV26" s="6" t="s">
        <v>5</v>
      </c>
      <c r="AW26" s="6" t="s">
        <v>5</v>
      </c>
      <c r="AX26" s="6" t="s">
        <v>1</v>
      </c>
      <c r="AY26" s="8" t="s">
        <v>1</v>
      </c>
      <c r="AZ26" s="6" t="s">
        <v>5</v>
      </c>
      <c r="BA26" s="6" t="s">
        <v>5</v>
      </c>
      <c r="BB26" s="6" t="s">
        <v>5</v>
      </c>
      <c r="BC26" s="6" t="s">
        <v>1</v>
      </c>
    </row>
    <row r="27" spans="1:55" x14ac:dyDescent="0.35">
      <c r="A27" s="292"/>
      <c r="B27" s="85" t="str">
        <f>IF(api_ver=2,"houseNumber","HouseNumber")</f>
        <v>houseNumber</v>
      </c>
      <c r="D27" s="6" t="s">
        <v>5</v>
      </c>
      <c r="E27" s="6" t="s">
        <v>1</v>
      </c>
      <c r="F27" s="6" t="s">
        <v>5</v>
      </c>
      <c r="G27" s="6" t="str">
        <f>IF(api_ver=2,"No","No")</f>
        <v>No</v>
      </c>
      <c r="H27" s="18" t="s">
        <v>5</v>
      </c>
      <c r="I27" s="15" t="s">
        <v>5</v>
      </c>
      <c r="J27" s="6" t="str">
        <f t="shared" si="7"/>
        <v>No</v>
      </c>
      <c r="K27" s="89" t="s">
        <v>5</v>
      </c>
      <c r="L27" s="97" t="s">
        <v>5</v>
      </c>
      <c r="M27" s="6" t="s">
        <v>5</v>
      </c>
      <c r="N27" s="6" t="s">
        <v>5</v>
      </c>
      <c r="O27" s="18" t="s">
        <v>5</v>
      </c>
      <c r="P27" s="15" t="s">
        <v>5</v>
      </c>
      <c r="Q27" s="18" t="s">
        <v>5</v>
      </c>
      <c r="R27" s="15" t="s">
        <v>5</v>
      </c>
      <c r="S27" s="6" t="s">
        <v>1</v>
      </c>
      <c r="T27" s="6" t="s">
        <v>291</v>
      </c>
      <c r="U27" s="6" t="s">
        <v>5</v>
      </c>
      <c r="V27" s="6" t="s">
        <v>5</v>
      </c>
      <c r="W27" s="6" t="s">
        <v>5</v>
      </c>
      <c r="X27" s="6" t="s">
        <v>5</v>
      </c>
      <c r="Y27" s="6" t="s">
        <v>5</v>
      </c>
      <c r="Z27" s="6" t="s">
        <v>5</v>
      </c>
      <c r="AA27" s="6" t="s">
        <v>5</v>
      </c>
      <c r="AB27" s="6" t="s">
        <v>5</v>
      </c>
      <c r="AC27" s="6" t="s">
        <v>5</v>
      </c>
      <c r="AD27" s="6"/>
      <c r="AE27" s="6" t="s">
        <v>1</v>
      </c>
      <c r="AF27" s="6" t="s">
        <v>1</v>
      </c>
      <c r="AG27" s="6" t="str">
        <f t="shared" si="6"/>
        <v>Yes</v>
      </c>
      <c r="AH27" s="6" t="s">
        <v>1</v>
      </c>
      <c r="AI27" s="6" t="s">
        <v>5</v>
      </c>
      <c r="AJ27" s="6" t="s">
        <v>5</v>
      </c>
      <c r="AK27" s="6" t="s">
        <v>5</v>
      </c>
      <c r="AL27" s="6" t="str">
        <f t="shared" si="8"/>
        <v>Yes</v>
      </c>
      <c r="AM27" s="6" t="s">
        <v>5</v>
      </c>
      <c r="AN27" s="6" t="s">
        <v>1</v>
      </c>
      <c r="AO27" s="6" t="s">
        <v>5</v>
      </c>
      <c r="AP27" s="6" t="s">
        <v>5</v>
      </c>
      <c r="AQ27" s="6" t="s">
        <v>5</v>
      </c>
      <c r="AR27" s="6" t="s">
        <v>5</v>
      </c>
      <c r="AS27" s="6" t="s">
        <v>5</v>
      </c>
      <c r="AT27" s="18"/>
      <c r="AU27" s="15"/>
      <c r="AV27" s="6" t="s">
        <v>5</v>
      </c>
      <c r="AW27" s="6" t="s">
        <v>5</v>
      </c>
      <c r="AX27" s="6" t="s">
        <v>5</v>
      </c>
      <c r="AY27" s="8" t="s">
        <v>5</v>
      </c>
      <c r="AZ27" s="6" t="s">
        <v>5</v>
      </c>
      <c r="BA27" s="6" t="s">
        <v>5</v>
      </c>
      <c r="BB27" s="6" t="s">
        <v>5</v>
      </c>
      <c r="BC27" s="6" t="s">
        <v>5</v>
      </c>
    </row>
    <row r="28" spans="1:55" ht="14.15" customHeight="1" x14ac:dyDescent="0.35">
      <c r="A28" s="292"/>
      <c r="B28" s="85" t="str">
        <f>IF(api_ver=2,"street","Street")</f>
        <v>street</v>
      </c>
      <c r="D28" s="6" t="s">
        <v>1</v>
      </c>
      <c r="E28" s="6" t="s">
        <v>1</v>
      </c>
      <c r="F28" s="6" t="s">
        <v>5</v>
      </c>
      <c r="G28" s="6" t="s">
        <v>1</v>
      </c>
      <c r="H28" s="18" t="s">
        <v>1</v>
      </c>
      <c r="I28" s="15" t="s">
        <v>5</v>
      </c>
      <c r="J28" s="6" t="str">
        <f t="shared" si="7"/>
        <v>No</v>
      </c>
      <c r="K28" s="89" t="s">
        <v>5</v>
      </c>
      <c r="L28" s="97" t="s">
        <v>5</v>
      </c>
      <c r="M28" s="6" t="s">
        <v>5</v>
      </c>
      <c r="N28" s="6" t="s">
        <v>1</v>
      </c>
      <c r="O28" s="18" t="s">
        <v>5</v>
      </c>
      <c r="P28" s="15" t="s">
        <v>5</v>
      </c>
      <c r="Q28" s="18" t="s">
        <v>5</v>
      </c>
      <c r="R28" s="15" t="s">
        <v>5</v>
      </c>
      <c r="S28" s="6" t="s">
        <v>1</v>
      </c>
      <c r="T28" s="6" t="s">
        <v>291</v>
      </c>
      <c r="U28" s="6" t="s">
        <v>1</v>
      </c>
      <c r="V28" s="6" t="s">
        <v>1</v>
      </c>
      <c r="W28" s="6" t="s">
        <v>1</v>
      </c>
      <c r="X28" s="6" t="s">
        <v>5</v>
      </c>
      <c r="Y28" s="6" t="s">
        <v>5</v>
      </c>
      <c r="Z28" s="6" t="s">
        <v>5</v>
      </c>
      <c r="AA28" s="6" t="s">
        <v>5</v>
      </c>
      <c r="AB28" s="6" t="s">
        <v>5</v>
      </c>
      <c r="AC28" s="6" t="s">
        <v>5</v>
      </c>
      <c r="AD28" s="6"/>
      <c r="AE28" s="6" t="s">
        <v>1</v>
      </c>
      <c r="AF28" s="6" t="s">
        <v>1</v>
      </c>
      <c r="AG28" s="6" t="str">
        <f t="shared" si="6"/>
        <v>Yes</v>
      </c>
      <c r="AH28" s="6" t="s">
        <v>1</v>
      </c>
      <c r="AI28" s="6" t="s">
        <v>5</v>
      </c>
      <c r="AJ28" s="6" t="s">
        <v>5</v>
      </c>
      <c r="AK28" s="6" t="s">
        <v>5</v>
      </c>
      <c r="AL28" s="6" t="str">
        <f t="shared" si="8"/>
        <v>Yes</v>
      </c>
      <c r="AM28" s="6" t="s">
        <v>5</v>
      </c>
      <c r="AN28" s="6" t="s">
        <v>1</v>
      </c>
      <c r="AO28" s="6" t="s">
        <v>5</v>
      </c>
      <c r="AP28" s="6" t="s">
        <v>5</v>
      </c>
      <c r="AQ28" s="6" t="s">
        <v>5</v>
      </c>
      <c r="AR28" s="6" t="s">
        <v>1</v>
      </c>
      <c r="AS28" s="6" t="s">
        <v>5</v>
      </c>
      <c r="AT28" s="18" t="s">
        <v>1</v>
      </c>
      <c r="AU28" s="15"/>
      <c r="AV28" s="6" t="s">
        <v>5</v>
      </c>
      <c r="AW28" s="6" t="s">
        <v>5</v>
      </c>
      <c r="AX28" s="6" t="s">
        <v>1</v>
      </c>
      <c r="AY28" s="8" t="s">
        <v>5</v>
      </c>
      <c r="AZ28" s="6" t="s">
        <v>5</v>
      </c>
      <c r="BA28" s="6" t="s">
        <v>5</v>
      </c>
      <c r="BB28" s="6" t="s">
        <v>5</v>
      </c>
      <c r="BC28" s="6" t="s">
        <v>1</v>
      </c>
    </row>
    <row r="29" spans="1:55" ht="14.15" customHeight="1" x14ac:dyDescent="0.35">
      <c r="A29" s="292"/>
      <c r="B29" s="85" t="str">
        <f>IF(api_ver=2,"city","City")</f>
        <v>city</v>
      </c>
      <c r="D29" s="6" t="s">
        <v>1</v>
      </c>
      <c r="E29" s="6" t="s">
        <v>1</v>
      </c>
      <c r="F29" s="6" t="s">
        <v>5</v>
      </c>
      <c r="G29" s="6" t="s">
        <v>1</v>
      </c>
      <c r="H29" s="18" t="s">
        <v>1</v>
      </c>
      <c r="I29" s="15" t="s">
        <v>5</v>
      </c>
      <c r="J29" s="6" t="str">
        <f t="shared" si="7"/>
        <v>No</v>
      </c>
      <c r="K29" s="89" t="s">
        <v>5</v>
      </c>
      <c r="L29" s="97" t="s">
        <v>5</v>
      </c>
      <c r="M29" s="6" t="s">
        <v>5</v>
      </c>
      <c r="N29" s="6" t="s">
        <v>1</v>
      </c>
      <c r="O29" s="18" t="s">
        <v>5</v>
      </c>
      <c r="P29" s="15" t="s">
        <v>5</v>
      </c>
      <c r="Q29" s="18" t="s">
        <v>5</v>
      </c>
      <c r="R29" s="15" t="s">
        <v>5</v>
      </c>
      <c r="S29" s="6" t="s">
        <v>1</v>
      </c>
      <c r="T29" s="6" t="s">
        <v>291</v>
      </c>
      <c r="U29" s="6" t="s">
        <v>1</v>
      </c>
      <c r="V29" s="6" t="s">
        <v>1</v>
      </c>
      <c r="W29" s="6" t="s">
        <v>1</v>
      </c>
      <c r="X29" s="6" t="s">
        <v>5</v>
      </c>
      <c r="Y29" s="6" t="s">
        <v>5</v>
      </c>
      <c r="Z29" s="6" t="s">
        <v>5</v>
      </c>
      <c r="AA29" s="6" t="s">
        <v>5</v>
      </c>
      <c r="AB29" s="6" t="s">
        <v>5</v>
      </c>
      <c r="AC29" s="6" t="s">
        <v>5</v>
      </c>
      <c r="AD29" s="6"/>
      <c r="AE29" s="6" t="s">
        <v>1</v>
      </c>
      <c r="AF29" s="6" t="s">
        <v>1</v>
      </c>
      <c r="AG29" s="6" t="str">
        <f>AF29</f>
        <v>Yes</v>
      </c>
      <c r="AH29" s="6" t="s">
        <v>1</v>
      </c>
      <c r="AI29" s="6" t="s">
        <v>5</v>
      </c>
      <c r="AJ29" s="6" t="s">
        <v>5</v>
      </c>
      <c r="AK29" s="6" t="s">
        <v>5</v>
      </c>
      <c r="AL29" s="6" t="str">
        <f>AE29</f>
        <v>Yes</v>
      </c>
      <c r="AM29" s="6" t="s">
        <v>5</v>
      </c>
      <c r="AN29" s="6" t="s">
        <v>1</v>
      </c>
      <c r="AO29" s="6" t="s">
        <v>5</v>
      </c>
      <c r="AP29" s="6" t="s">
        <v>5</v>
      </c>
      <c r="AQ29" s="6" t="s">
        <v>5</v>
      </c>
      <c r="AR29" s="6" t="s">
        <v>1</v>
      </c>
      <c r="AS29" s="6" t="s">
        <v>5</v>
      </c>
      <c r="AT29" s="18" t="s">
        <v>1</v>
      </c>
      <c r="AU29" s="15"/>
      <c r="AV29" s="6" t="s">
        <v>5</v>
      </c>
      <c r="AW29" s="6" t="s">
        <v>5</v>
      </c>
      <c r="AX29" s="6" t="s">
        <v>1</v>
      </c>
      <c r="AY29" s="8" t="s">
        <v>5</v>
      </c>
      <c r="AZ29" s="6" t="s">
        <v>5</v>
      </c>
      <c r="BA29" s="6" t="s">
        <v>5</v>
      </c>
      <c r="BB29" s="6" t="s">
        <v>5</v>
      </c>
      <c r="BC29" s="6" t="s">
        <v>1</v>
      </c>
    </row>
    <row r="30" spans="1:55" ht="14.15" customHeight="1" x14ac:dyDescent="0.35">
      <c r="A30" s="292"/>
      <c r="B30" s="85" t="str">
        <f>IF(api_ver=2,"postalCode","PostalCode")</f>
        <v>postalCode</v>
      </c>
      <c r="D30" s="6" t="s">
        <v>1</v>
      </c>
      <c r="E30" s="6" t="s">
        <v>1</v>
      </c>
      <c r="F30" s="6" t="s">
        <v>5</v>
      </c>
      <c r="G30" s="6" t="s">
        <v>1</v>
      </c>
      <c r="H30" s="18" t="s">
        <v>1</v>
      </c>
      <c r="I30" s="15" t="s">
        <v>5</v>
      </c>
      <c r="J30" s="6" t="str">
        <f t="shared" si="7"/>
        <v>No</v>
      </c>
      <c r="K30" s="89" t="s">
        <v>5</v>
      </c>
      <c r="L30" s="97" t="s">
        <v>5</v>
      </c>
      <c r="M30" s="6" t="s">
        <v>5</v>
      </c>
      <c r="N30" s="6" t="s">
        <v>1</v>
      </c>
      <c r="O30" s="18" t="s">
        <v>5</v>
      </c>
      <c r="P30" s="15" t="s">
        <v>5</v>
      </c>
      <c r="Q30" s="18" t="s">
        <v>1</v>
      </c>
      <c r="R30" s="15" t="s">
        <v>5</v>
      </c>
      <c r="S30" s="6" t="s">
        <v>1</v>
      </c>
      <c r="T30" s="6" t="s">
        <v>291</v>
      </c>
      <c r="U30" s="6" t="s">
        <v>1</v>
      </c>
      <c r="V30" s="6" t="s">
        <v>1</v>
      </c>
      <c r="W30" s="6" t="s">
        <v>1</v>
      </c>
      <c r="X30" s="6" t="s">
        <v>5</v>
      </c>
      <c r="Y30" s="6" t="s">
        <v>5</v>
      </c>
      <c r="Z30" s="6" t="s">
        <v>5</v>
      </c>
      <c r="AA30" s="6" t="s">
        <v>5</v>
      </c>
      <c r="AB30" s="6" t="s">
        <v>5</v>
      </c>
      <c r="AC30" s="6" t="s">
        <v>5</v>
      </c>
      <c r="AD30" s="6"/>
      <c r="AE30" s="6" t="s">
        <v>1</v>
      </c>
      <c r="AF30" s="6" t="s">
        <v>1</v>
      </c>
      <c r="AG30" s="6" t="str">
        <f>AF30</f>
        <v>Yes</v>
      </c>
      <c r="AH30" s="6" t="s">
        <v>1</v>
      </c>
      <c r="AI30" s="6" t="s">
        <v>1</v>
      </c>
      <c r="AJ30" s="6" t="s">
        <v>5</v>
      </c>
      <c r="AK30" s="6" t="s">
        <v>5</v>
      </c>
      <c r="AL30" s="6" t="str">
        <f>AE30</f>
        <v>Yes</v>
      </c>
      <c r="AM30" s="6" t="s">
        <v>5</v>
      </c>
      <c r="AN30" s="6" t="s">
        <v>1</v>
      </c>
      <c r="AO30" s="6" t="s">
        <v>5</v>
      </c>
      <c r="AP30" s="6" t="s">
        <v>5</v>
      </c>
      <c r="AQ30" s="6" t="s">
        <v>5</v>
      </c>
      <c r="AR30" s="6" t="s">
        <v>5</v>
      </c>
      <c r="AS30" s="6" t="s">
        <v>5</v>
      </c>
      <c r="AT30" s="18" t="s">
        <v>1</v>
      </c>
      <c r="AU30" s="15"/>
      <c r="AV30" s="6" t="s">
        <v>5</v>
      </c>
      <c r="AW30" s="6" t="s">
        <v>5</v>
      </c>
      <c r="AX30" s="6" t="s">
        <v>5</v>
      </c>
      <c r="AY30" s="8" t="s">
        <v>5</v>
      </c>
      <c r="AZ30" s="6" t="s">
        <v>5</v>
      </c>
      <c r="BA30" s="6" t="s">
        <v>5</v>
      </c>
      <c r="BB30" s="6" t="s">
        <v>5</v>
      </c>
      <c r="BC30" s="6" t="s">
        <v>1</v>
      </c>
    </row>
    <row r="31" spans="1:55" ht="14.15" customHeight="1" x14ac:dyDescent="0.35">
      <c r="A31" s="292"/>
      <c r="B31" s="85" t="str">
        <f>IF(api_ver=2,"municipality","-")</f>
        <v>municipality</v>
      </c>
      <c r="C31" s="46" t="s">
        <v>171</v>
      </c>
      <c r="D31" s="6" t="s">
        <v>5</v>
      </c>
      <c r="E31" s="6" t="s">
        <v>5</v>
      </c>
      <c r="F31" s="6" t="s">
        <v>5</v>
      </c>
      <c r="G31" s="6" t="str">
        <f>IF(api_ver=2,"No","No")</f>
        <v>No</v>
      </c>
      <c r="H31" s="18" t="s">
        <v>5</v>
      </c>
      <c r="I31" s="15" t="s">
        <v>5</v>
      </c>
      <c r="J31" s="6" t="str">
        <f t="shared" si="7"/>
        <v>No</v>
      </c>
      <c r="K31" s="89" t="s">
        <v>5</v>
      </c>
      <c r="L31" s="97" t="s">
        <v>5</v>
      </c>
      <c r="M31" s="6" t="s">
        <v>5</v>
      </c>
      <c r="N31" s="6" t="s">
        <v>5</v>
      </c>
      <c r="O31" s="18" t="s">
        <v>5</v>
      </c>
      <c r="P31" s="15" t="s">
        <v>5</v>
      </c>
      <c r="Q31" s="18" t="s">
        <v>5</v>
      </c>
      <c r="R31" s="15" t="s">
        <v>5</v>
      </c>
      <c r="S31" s="6" t="s">
        <v>5</v>
      </c>
      <c r="T31" s="6" t="s">
        <v>5</v>
      </c>
      <c r="U31" s="6" t="s">
        <v>5</v>
      </c>
      <c r="V31" s="6" t="s">
        <v>5</v>
      </c>
      <c r="W31" s="6" t="s">
        <v>5</v>
      </c>
      <c r="X31" s="6" t="s">
        <v>5</v>
      </c>
      <c r="Y31" s="6" t="s">
        <v>5</v>
      </c>
      <c r="Z31" s="6" t="s">
        <v>5</v>
      </c>
      <c r="AA31" s="6" t="s">
        <v>5</v>
      </c>
      <c r="AB31" s="6" t="s">
        <v>5</v>
      </c>
      <c r="AC31" s="6" t="s">
        <v>5</v>
      </c>
      <c r="AD31" s="6"/>
      <c r="AE31" s="6"/>
      <c r="AF31" s="6"/>
      <c r="AG31" s="6"/>
      <c r="AH31" s="6"/>
      <c r="AI31" s="6"/>
      <c r="AJ31" s="6"/>
      <c r="AK31" s="6" t="s">
        <v>5</v>
      </c>
      <c r="AL31" s="6"/>
      <c r="AM31" s="6"/>
      <c r="AN31" s="6"/>
      <c r="AO31" s="6"/>
      <c r="AP31" s="6"/>
      <c r="AQ31" s="6"/>
      <c r="AR31" s="6"/>
      <c r="AS31" s="6"/>
      <c r="AT31" s="18"/>
      <c r="AU31" s="15"/>
      <c r="AV31" s="6"/>
      <c r="AW31" s="6"/>
      <c r="AX31" s="6"/>
      <c r="AY31" s="8"/>
      <c r="AZ31" s="6"/>
      <c r="BA31" s="6"/>
      <c r="BB31" s="6"/>
      <c r="BC31" s="6"/>
    </row>
    <row r="32" spans="1:55" ht="15" customHeight="1" x14ac:dyDescent="0.35">
      <c r="A32" s="292"/>
      <c r="B32" s="85" t="str">
        <f>IF(api_ver=2,"province","Province")</f>
        <v>province</v>
      </c>
      <c r="D32" s="6" t="s">
        <v>5</v>
      </c>
      <c r="E32" s="6" t="s">
        <v>1</v>
      </c>
      <c r="F32" s="6" t="s">
        <v>5</v>
      </c>
      <c r="G32" s="6" t="s">
        <v>5</v>
      </c>
      <c r="H32" s="18" t="s">
        <v>5</v>
      </c>
      <c r="I32" s="15" t="s">
        <v>5</v>
      </c>
      <c r="J32" s="6" t="str">
        <f t="shared" si="7"/>
        <v>No</v>
      </c>
      <c r="K32" s="89" t="s">
        <v>5</v>
      </c>
      <c r="L32" s="97" t="s">
        <v>5</v>
      </c>
      <c r="M32" s="6" t="s">
        <v>5</v>
      </c>
      <c r="N32" s="6" t="s">
        <v>5</v>
      </c>
      <c r="O32" s="18" t="s">
        <v>5</v>
      </c>
      <c r="P32" s="15" t="s">
        <v>5</v>
      </c>
      <c r="Q32" s="18" t="s">
        <v>5</v>
      </c>
      <c r="R32" s="15" t="s">
        <v>5</v>
      </c>
      <c r="S32" s="6" t="s">
        <v>5</v>
      </c>
      <c r="T32" s="6" t="s">
        <v>291</v>
      </c>
      <c r="U32" s="6" t="s">
        <v>5</v>
      </c>
      <c r="V32" s="6" t="s">
        <v>1</v>
      </c>
      <c r="W32" s="6" t="s">
        <v>5</v>
      </c>
      <c r="X32" s="6" t="s">
        <v>5</v>
      </c>
      <c r="Y32" s="6" t="s">
        <v>5</v>
      </c>
      <c r="Z32" s="6" t="s">
        <v>5</v>
      </c>
      <c r="AA32" s="6" t="s">
        <v>5</v>
      </c>
      <c r="AB32" s="6" t="s">
        <v>5</v>
      </c>
      <c r="AC32" s="6" t="s">
        <v>5</v>
      </c>
      <c r="AD32" s="6"/>
      <c r="AE32" s="6" t="s">
        <v>1</v>
      </c>
      <c r="AF32" s="6" t="s">
        <v>1</v>
      </c>
      <c r="AG32" s="6" t="str">
        <f t="shared" si="6"/>
        <v>Yes</v>
      </c>
      <c r="AH32" s="6" t="s">
        <v>1</v>
      </c>
      <c r="AI32" s="6" t="s">
        <v>5</v>
      </c>
      <c r="AJ32" s="6" t="s">
        <v>5</v>
      </c>
      <c r="AK32" s="6" t="s">
        <v>5</v>
      </c>
      <c r="AL32" s="6" t="str">
        <f t="shared" si="8"/>
        <v>Yes</v>
      </c>
      <c r="AM32" s="6" t="s">
        <v>5</v>
      </c>
      <c r="AN32" s="6" t="s">
        <v>1</v>
      </c>
      <c r="AO32" s="6" t="s">
        <v>5</v>
      </c>
      <c r="AP32" s="6" t="s">
        <v>5</v>
      </c>
      <c r="AQ32" s="6" t="s">
        <v>5</v>
      </c>
      <c r="AR32" s="6" t="s">
        <v>1</v>
      </c>
      <c r="AS32" s="6" t="s">
        <v>5</v>
      </c>
      <c r="AT32" s="18" t="s">
        <v>1</v>
      </c>
      <c r="AU32" s="15"/>
      <c r="AV32" s="6" t="s">
        <v>5</v>
      </c>
      <c r="AW32" s="6" t="s">
        <v>5</v>
      </c>
      <c r="AX32" s="6" t="s">
        <v>1</v>
      </c>
      <c r="AY32" s="8" t="s">
        <v>5</v>
      </c>
      <c r="AZ32" s="6" t="s">
        <v>5</v>
      </c>
      <c r="BA32" s="6" t="s">
        <v>5</v>
      </c>
      <c r="BB32" s="6" t="s">
        <v>5</v>
      </c>
      <c r="BC32" s="6" t="s">
        <v>1</v>
      </c>
    </row>
    <row r="33" spans="1:55" ht="15" customHeight="1" x14ac:dyDescent="0.35">
      <c r="A33" s="292"/>
      <c r="B33" s="85" t="str">
        <f>IF(api_ver=2,"region","-")</f>
        <v>region</v>
      </c>
      <c r="C33" s="46" t="s">
        <v>171</v>
      </c>
      <c r="D33" s="6" t="s">
        <v>5</v>
      </c>
      <c r="E33" s="6" t="s">
        <v>5</v>
      </c>
      <c r="F33" s="6" t="s">
        <v>5</v>
      </c>
      <c r="G33" s="6" t="str">
        <f>IF(api_ver=2,"No","No")</f>
        <v>No</v>
      </c>
      <c r="H33" s="18" t="s">
        <v>5</v>
      </c>
      <c r="I33" s="15" t="s">
        <v>5</v>
      </c>
      <c r="J33" s="6" t="str">
        <f t="shared" si="7"/>
        <v>No</v>
      </c>
      <c r="K33" s="89" t="s">
        <v>5</v>
      </c>
      <c r="L33" s="97" t="s">
        <v>5</v>
      </c>
      <c r="M33" s="6" t="s">
        <v>5</v>
      </c>
      <c r="N33" s="6" t="s">
        <v>5</v>
      </c>
      <c r="O33" s="18" t="s">
        <v>5</v>
      </c>
      <c r="P33" s="15" t="s">
        <v>5</v>
      </c>
      <c r="Q33" s="18" t="s">
        <v>5</v>
      </c>
      <c r="R33" s="15" t="s">
        <v>5</v>
      </c>
      <c r="S33" s="6" t="s">
        <v>5</v>
      </c>
      <c r="T33" s="6" t="s">
        <v>5</v>
      </c>
      <c r="U33" s="6" t="s">
        <v>5</v>
      </c>
      <c r="V33" s="6" t="s">
        <v>5</v>
      </c>
      <c r="W33" s="6" t="s">
        <v>5</v>
      </c>
      <c r="X33" s="6" t="s">
        <v>5</v>
      </c>
      <c r="Y33" s="6" t="s">
        <v>5</v>
      </c>
      <c r="Z33" s="6" t="s">
        <v>5</v>
      </c>
      <c r="AA33" s="6" t="s">
        <v>5</v>
      </c>
      <c r="AB33" s="6" t="s">
        <v>5</v>
      </c>
      <c r="AC33" s="6" t="s">
        <v>5</v>
      </c>
      <c r="AD33" s="6"/>
      <c r="AE33" s="6"/>
      <c r="AF33" s="6"/>
      <c r="AG33" s="6"/>
      <c r="AH33" s="6"/>
      <c r="AI33" s="6"/>
      <c r="AJ33" s="6"/>
      <c r="AK33" s="6" t="s">
        <v>5</v>
      </c>
      <c r="AL33" s="6"/>
      <c r="AM33" s="6"/>
      <c r="AN33" s="6"/>
      <c r="AO33" s="6"/>
      <c r="AP33" s="6"/>
      <c r="AQ33" s="6"/>
      <c r="AR33" s="6"/>
      <c r="AS33" s="6"/>
      <c r="AT33" s="18"/>
      <c r="AU33" s="15"/>
      <c r="AV33" s="6"/>
      <c r="AW33" s="6"/>
      <c r="AX33" s="6"/>
      <c r="AY33" s="8"/>
      <c r="AZ33" s="6"/>
      <c r="BA33" s="6"/>
      <c r="BB33" s="6"/>
      <c r="BC33" s="6"/>
    </row>
    <row r="34" spans="1:55" x14ac:dyDescent="0.35">
      <c r="A34" s="292"/>
      <c r="B34" s="85" t="str">
        <f>IF(api_ver=2,"telephone","Telephone")</f>
        <v>telephone</v>
      </c>
      <c r="D34" s="6" t="s">
        <v>5</v>
      </c>
      <c r="E34" s="6" t="s">
        <v>1</v>
      </c>
      <c r="F34" s="6" t="s">
        <v>5</v>
      </c>
      <c r="G34" s="6" t="s">
        <v>1</v>
      </c>
      <c r="H34" s="18" t="s">
        <v>5</v>
      </c>
      <c r="I34" s="15" t="s">
        <v>5</v>
      </c>
      <c r="J34" s="6" t="str">
        <f t="shared" si="7"/>
        <v>No</v>
      </c>
      <c r="K34" s="89" t="s">
        <v>5</v>
      </c>
      <c r="L34" s="97" t="s">
        <v>5</v>
      </c>
      <c r="M34" s="6" t="s">
        <v>5</v>
      </c>
      <c r="N34" s="6" t="s">
        <v>5</v>
      </c>
      <c r="O34" s="18" t="s">
        <v>5</v>
      </c>
      <c r="P34" s="15" t="s">
        <v>5</v>
      </c>
      <c r="Q34" s="18" t="s">
        <v>1</v>
      </c>
      <c r="R34" s="15" t="s">
        <v>5</v>
      </c>
      <c r="S34" s="6" t="s">
        <v>1</v>
      </c>
      <c r="T34" s="6" t="s">
        <v>291</v>
      </c>
      <c r="U34" s="6" t="s">
        <v>5</v>
      </c>
      <c r="V34" s="6" t="s">
        <v>5</v>
      </c>
      <c r="W34" s="6" t="s">
        <v>5</v>
      </c>
      <c r="X34" s="6" t="s">
        <v>5</v>
      </c>
      <c r="Y34" s="6" t="s">
        <v>5</v>
      </c>
      <c r="Z34" s="6" t="s">
        <v>5</v>
      </c>
      <c r="AA34" s="6" t="s">
        <v>5</v>
      </c>
      <c r="AB34" s="6" t="s">
        <v>5</v>
      </c>
      <c r="AC34" s="6" t="s">
        <v>5</v>
      </c>
      <c r="AD34" s="6" t="s">
        <v>1</v>
      </c>
      <c r="AE34" s="6" t="s">
        <v>1</v>
      </c>
      <c r="AF34" s="6" t="s">
        <v>1</v>
      </c>
      <c r="AG34" s="6" t="str">
        <f t="shared" si="6"/>
        <v>Yes</v>
      </c>
      <c r="AH34" s="6" t="s">
        <v>1</v>
      </c>
      <c r="AI34" s="6" t="s">
        <v>1</v>
      </c>
      <c r="AJ34" s="6" t="s">
        <v>5</v>
      </c>
      <c r="AK34" s="6" t="s">
        <v>5</v>
      </c>
      <c r="AL34" s="6" t="str">
        <f t="shared" si="8"/>
        <v>Yes</v>
      </c>
      <c r="AM34" s="6" t="s">
        <v>5</v>
      </c>
      <c r="AN34" s="6" t="s">
        <v>5</v>
      </c>
      <c r="AO34" s="6" t="s">
        <v>5</v>
      </c>
      <c r="AP34" s="6" t="s">
        <v>5</v>
      </c>
      <c r="AQ34" s="6" t="s">
        <v>5</v>
      </c>
      <c r="AR34" s="6" t="s">
        <v>1</v>
      </c>
      <c r="AS34" s="6" t="s">
        <v>5</v>
      </c>
      <c r="AT34" s="18" t="s">
        <v>5</v>
      </c>
      <c r="AU34" s="15" t="s">
        <v>5</v>
      </c>
      <c r="AV34" s="6" t="s">
        <v>5</v>
      </c>
      <c r="AW34" s="6" t="s">
        <v>5</v>
      </c>
      <c r="AX34" s="6" t="s">
        <v>1</v>
      </c>
      <c r="AY34" s="8" t="s">
        <v>5</v>
      </c>
      <c r="AZ34" s="6" t="s">
        <v>5</v>
      </c>
      <c r="BA34" s="6" t="s">
        <v>5</v>
      </c>
      <c r="BB34" s="6" t="s">
        <v>5</v>
      </c>
      <c r="BC34" s="6" t="s">
        <v>1</v>
      </c>
    </row>
    <row r="35" spans="1:55" hidden="1" x14ac:dyDescent="0.35">
      <c r="A35" s="292"/>
      <c r="B35" s="107" t="str">
        <f>B20</f>
        <v>directMarketingOptOut</v>
      </c>
      <c r="D35" s="6"/>
      <c r="E35" s="6"/>
      <c r="F35" s="6"/>
      <c r="G35" s="6"/>
      <c r="H35" s="18"/>
      <c r="I35" s="15"/>
      <c r="J35" s="6"/>
      <c r="K35" s="89" t="str">
        <f>IF(api_ver=2,"Yes","No")</f>
        <v>Yes</v>
      </c>
      <c r="L35" s="97" t="s">
        <v>5</v>
      </c>
      <c r="M35" s="6"/>
      <c r="N35" s="6"/>
      <c r="O35" s="18"/>
      <c r="P35" s="15"/>
      <c r="Q35" s="18" t="str">
        <f>IF(api_ver=2,"Yes","No")</f>
        <v>Yes</v>
      </c>
      <c r="R35" s="15" t="s">
        <v>5</v>
      </c>
      <c r="S35" s="6"/>
      <c r="T35" s="6" t="s">
        <v>291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 t="s">
        <v>1</v>
      </c>
      <c r="AO35" s="6"/>
      <c r="AP35" s="6"/>
      <c r="AQ35" s="6"/>
      <c r="AR35" s="6"/>
      <c r="AS35" s="6"/>
      <c r="AT35" s="18"/>
      <c r="AU35" s="15"/>
      <c r="AV35" s="6"/>
      <c r="AW35" s="6"/>
      <c r="AX35" s="6"/>
      <c r="AY35" s="8"/>
      <c r="AZ35" s="6"/>
      <c r="BA35" s="6"/>
      <c r="BB35" s="6"/>
      <c r="BC35" s="6" t="str">
        <f>IF(api_ver=2,"No","No")</f>
        <v>No</v>
      </c>
    </row>
    <row r="36" spans="1:55" ht="15" thickBot="1" x14ac:dyDescent="0.4">
      <c r="A36" s="292"/>
      <c r="B36" s="86" t="str">
        <f>IF(api_ver=2,"country","Country")</f>
        <v>country</v>
      </c>
      <c r="D36" s="6" t="s">
        <v>1</v>
      </c>
      <c r="E36" s="6" t="s">
        <v>1</v>
      </c>
      <c r="F36" s="6" t="s">
        <v>5</v>
      </c>
      <c r="G36" s="6" t="s">
        <v>1</v>
      </c>
      <c r="H36" s="18" t="s">
        <v>5</v>
      </c>
      <c r="I36" s="15" t="s">
        <v>5</v>
      </c>
      <c r="J36" s="6" t="str">
        <f t="shared" si="7"/>
        <v>No</v>
      </c>
      <c r="K36" s="89" t="s">
        <v>5</v>
      </c>
      <c r="L36" s="97" t="s">
        <v>5</v>
      </c>
      <c r="M36" s="6" t="s">
        <v>5</v>
      </c>
      <c r="N36" s="6" t="s">
        <v>5</v>
      </c>
      <c r="O36" s="18" t="s">
        <v>5</v>
      </c>
      <c r="P36" s="15" t="s">
        <v>1</v>
      </c>
      <c r="Q36" s="18" t="s">
        <v>5</v>
      </c>
      <c r="R36" s="15" t="s">
        <v>5</v>
      </c>
      <c r="S36" s="6" t="s">
        <v>1</v>
      </c>
      <c r="T36" s="6" t="s">
        <v>291</v>
      </c>
      <c r="U36" s="6" t="s">
        <v>5</v>
      </c>
      <c r="V36" s="6" t="s">
        <v>1</v>
      </c>
      <c r="W36" s="6" t="s">
        <v>1</v>
      </c>
      <c r="X36" s="6" t="s">
        <v>5</v>
      </c>
      <c r="Y36" s="6" t="s">
        <v>5</v>
      </c>
      <c r="Z36" s="6" t="s">
        <v>5</v>
      </c>
      <c r="AA36" s="6" t="s">
        <v>5</v>
      </c>
      <c r="AB36" s="6" t="s">
        <v>5</v>
      </c>
      <c r="AC36" s="6" t="s">
        <v>5</v>
      </c>
      <c r="AD36" s="6" t="s">
        <v>1</v>
      </c>
      <c r="AE36" s="6" t="s">
        <v>1</v>
      </c>
      <c r="AF36" s="6" t="s">
        <v>1</v>
      </c>
      <c r="AG36" s="6" t="str">
        <f t="shared" si="6"/>
        <v>Yes</v>
      </c>
      <c r="AH36" s="6" t="s">
        <v>1</v>
      </c>
      <c r="AI36" s="6" t="s">
        <v>1</v>
      </c>
      <c r="AJ36" s="6" t="s">
        <v>5</v>
      </c>
      <c r="AK36" s="6" t="s">
        <v>5</v>
      </c>
      <c r="AL36" s="6" t="str">
        <f t="shared" si="8"/>
        <v>Yes</v>
      </c>
      <c r="AM36" s="6" t="s">
        <v>5</v>
      </c>
      <c r="AN36" s="6" t="s">
        <v>1</v>
      </c>
      <c r="AO36" s="6" t="s">
        <v>5</v>
      </c>
      <c r="AP36" s="6" t="s">
        <v>5</v>
      </c>
      <c r="AQ36" s="6" t="s">
        <v>5</v>
      </c>
      <c r="AR36" s="6" t="s">
        <v>1</v>
      </c>
      <c r="AS36" s="6" t="s">
        <v>5</v>
      </c>
      <c r="AT36" s="18" t="s">
        <v>5</v>
      </c>
      <c r="AU36" s="15" t="s">
        <v>1</v>
      </c>
      <c r="AV36" s="6" t="s">
        <v>5</v>
      </c>
      <c r="AW36" s="6" t="s">
        <v>5</v>
      </c>
      <c r="AX36" s="6" t="s">
        <v>1</v>
      </c>
      <c r="AY36" s="8" t="s">
        <v>1</v>
      </c>
      <c r="AZ36" s="6" t="s">
        <v>5</v>
      </c>
      <c r="BA36" s="6" t="s">
        <v>5</v>
      </c>
      <c r="BB36" s="6" t="s">
        <v>5</v>
      </c>
      <c r="BC36" s="6" t="s">
        <v>1</v>
      </c>
    </row>
    <row r="37" spans="1:55" ht="15" thickTop="1" x14ac:dyDescent="0.35">
      <c r="A37" s="292"/>
      <c r="B37" s="1" t="s">
        <v>237</v>
      </c>
      <c r="C37" s="1"/>
      <c r="D37" s="1"/>
      <c r="E37" s="1"/>
      <c r="G37" s="1"/>
      <c r="H37" s="17"/>
      <c r="I37" s="17"/>
      <c r="K37" s="117"/>
      <c r="L37" s="117"/>
      <c r="M37" s="1"/>
      <c r="O37" s="17"/>
      <c r="P37" s="17"/>
      <c r="Q37" s="17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5" thickBot="1" x14ac:dyDescent="0.4">
      <c r="A38" s="292"/>
      <c r="B38" s="58" t="s">
        <v>241</v>
      </c>
      <c r="D38" s="4"/>
      <c r="E38" s="4"/>
      <c r="F38" s="4"/>
      <c r="G38" s="4"/>
      <c r="H38" s="16"/>
      <c r="I38" s="16"/>
      <c r="J38" s="4"/>
      <c r="K38" s="99"/>
      <c r="L38" s="99"/>
      <c r="M38" s="4"/>
      <c r="N38" s="4"/>
      <c r="Q38" s="16"/>
      <c r="R38" s="16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6"/>
      <c r="AU38" s="16"/>
      <c r="AV38" s="4"/>
      <c r="AW38" s="4"/>
      <c r="AX38" s="4"/>
      <c r="AY38" s="4"/>
      <c r="AZ38" s="4"/>
      <c r="BA38" s="4"/>
      <c r="BB38" s="4"/>
      <c r="BC38" s="4"/>
    </row>
    <row r="39" spans="1:55" ht="15.5" thickTop="1" thickBot="1" x14ac:dyDescent="0.4">
      <c r="A39" s="292"/>
      <c r="B39" s="92" t="s">
        <v>274</v>
      </c>
      <c r="D39" s="6" t="s">
        <v>5</v>
      </c>
      <c r="E39" s="6" t="s">
        <v>5</v>
      </c>
      <c r="F39" s="6" t="s">
        <v>1</v>
      </c>
      <c r="G39" s="6" t="s">
        <v>1</v>
      </c>
      <c r="H39" s="18" t="s">
        <v>1</v>
      </c>
      <c r="I39" s="15" t="s">
        <v>5</v>
      </c>
      <c r="J39" s="6" t="s">
        <v>5</v>
      </c>
      <c r="K39" s="89" t="s">
        <v>5</v>
      </c>
      <c r="L39" s="97" t="s">
        <v>5</v>
      </c>
      <c r="M39" s="6" t="s">
        <v>5</v>
      </c>
      <c r="N39" s="6" t="s">
        <v>5</v>
      </c>
      <c r="O39" s="18" t="s">
        <v>5</v>
      </c>
      <c r="P39" s="15" t="s">
        <v>5</v>
      </c>
      <c r="Q39" s="18" t="s">
        <v>5</v>
      </c>
      <c r="R39" s="15" t="s">
        <v>5</v>
      </c>
      <c r="S39" s="6" t="s">
        <v>1</v>
      </c>
      <c r="T39" s="6" t="s">
        <v>1</v>
      </c>
      <c r="U39" s="6" t="s">
        <v>5</v>
      </c>
      <c r="V39" s="6" t="s">
        <v>5</v>
      </c>
      <c r="W39" s="6" t="s">
        <v>1</v>
      </c>
      <c r="X39" s="6" t="s">
        <v>5</v>
      </c>
      <c r="Y39" s="6" t="s">
        <v>5</v>
      </c>
      <c r="Z39" s="6" t="s">
        <v>1</v>
      </c>
      <c r="AA39" s="6" t="s">
        <v>5</v>
      </c>
      <c r="AB39" s="6" t="s">
        <v>5</v>
      </c>
      <c r="AC39" s="6" t="s">
        <v>5</v>
      </c>
      <c r="AD39" s="6"/>
      <c r="AE39" s="6" t="s">
        <v>5</v>
      </c>
      <c r="AF39" s="6" t="s">
        <v>1</v>
      </c>
      <c r="AG39" s="6" t="str">
        <f>AF39</f>
        <v>Yes</v>
      </c>
      <c r="AH39" s="6" t="s">
        <v>1</v>
      </c>
      <c r="AI39" s="6" t="s">
        <v>5</v>
      </c>
      <c r="AJ39" s="6" t="s">
        <v>5</v>
      </c>
      <c r="AK39" s="6" t="s">
        <v>1</v>
      </c>
      <c r="AL39" s="6" t="str">
        <f>AE39</f>
        <v>No</v>
      </c>
      <c r="AM39" s="6" t="s">
        <v>5</v>
      </c>
      <c r="AN39" s="6" t="s">
        <v>5</v>
      </c>
      <c r="AO39" s="6" t="s">
        <v>5</v>
      </c>
      <c r="AP39" s="6" t="s">
        <v>5</v>
      </c>
      <c r="AQ39" s="6" t="s">
        <v>5</v>
      </c>
      <c r="AR39" s="6" t="s">
        <v>5</v>
      </c>
      <c r="AS39" s="6" t="s">
        <v>5</v>
      </c>
      <c r="AT39" s="18" t="s">
        <v>1</v>
      </c>
      <c r="AU39" s="15" t="s">
        <v>5</v>
      </c>
      <c r="AV39" s="6" t="s">
        <v>5</v>
      </c>
      <c r="AW39" s="6" t="s">
        <v>5</v>
      </c>
      <c r="AX39" s="6" t="s">
        <v>5</v>
      </c>
      <c r="AY39" s="8" t="s">
        <v>5</v>
      </c>
      <c r="AZ39" s="6" t="s">
        <v>5</v>
      </c>
      <c r="BA39" s="6" t="s">
        <v>5</v>
      </c>
      <c r="BB39" s="6" t="s">
        <v>5</v>
      </c>
      <c r="BC39" s="6" t="s">
        <v>5</v>
      </c>
    </row>
    <row r="40" spans="1:55" ht="15" thickTop="1" x14ac:dyDescent="0.35">
      <c r="A40" s="292"/>
      <c r="B40" s="108" t="str">
        <f>IF(api_ver=2,"type","-")</f>
        <v>type</v>
      </c>
      <c r="D40" s="6" t="s">
        <v>5</v>
      </c>
      <c r="E40" s="6" t="s">
        <v>5</v>
      </c>
      <c r="F40" s="6" t="str">
        <f>IF(api_ver=2,"No","No")</f>
        <v>No</v>
      </c>
      <c r="G40" s="6" t="s">
        <v>5</v>
      </c>
      <c r="H40" s="18" t="s">
        <v>5</v>
      </c>
      <c r="I40" s="15" t="s">
        <v>5</v>
      </c>
      <c r="J40" s="6" t="s">
        <v>5</v>
      </c>
      <c r="K40" s="89" t="s">
        <v>5</v>
      </c>
      <c r="L40" s="97" t="s">
        <v>5</v>
      </c>
      <c r="M40" s="6" t="s">
        <v>5</v>
      </c>
      <c r="N40" s="6" t="s">
        <v>5</v>
      </c>
      <c r="O40" s="18" t="s">
        <v>5</v>
      </c>
      <c r="P40" s="15" t="s">
        <v>5</v>
      </c>
      <c r="Q40" s="18" t="s">
        <v>5</v>
      </c>
      <c r="R40" s="15" t="s">
        <v>5</v>
      </c>
      <c r="S40" s="6" t="str">
        <f>IF(api_ver=2,"Yes","No")</f>
        <v>Yes</v>
      </c>
      <c r="T40" s="6" t="str">
        <f>IF(api_ver=2,"Yes","No")</f>
        <v>Yes</v>
      </c>
      <c r="U40" s="6" t="s">
        <v>5</v>
      </c>
      <c r="V40" s="6" t="s">
        <v>5</v>
      </c>
      <c r="W40" s="6" t="str">
        <f>IF(api_ver=2,"","No")</f>
        <v/>
      </c>
      <c r="X40" s="6" t="s">
        <v>5</v>
      </c>
      <c r="Y40" s="6" t="s">
        <v>5</v>
      </c>
      <c r="Z40" s="6" t="str">
        <f>IF(api_ver=2,"","No")</f>
        <v/>
      </c>
      <c r="AA40" s="6" t="s">
        <v>5</v>
      </c>
      <c r="AB40" s="6" t="s">
        <v>5</v>
      </c>
      <c r="AC40" s="6" t="s">
        <v>5</v>
      </c>
      <c r="AD40" s="6" t="str">
        <f>IF(api_ver=2,"","No")</f>
        <v/>
      </c>
      <c r="AE40" s="6" t="s">
        <v>5</v>
      </c>
      <c r="AF40" s="6" t="str">
        <f>IF(api_ver=2,"","No")</f>
        <v/>
      </c>
      <c r="AG40" s="6" t="str">
        <f t="shared" ref="AG40:AG50" si="9">AF40</f>
        <v/>
      </c>
      <c r="AH40" s="6" t="s">
        <v>1</v>
      </c>
      <c r="AI40" s="6" t="s">
        <v>5</v>
      </c>
      <c r="AJ40" s="6" t="s">
        <v>5</v>
      </c>
      <c r="AK40" s="6" t="s">
        <v>1</v>
      </c>
      <c r="AL40" s="6" t="str">
        <f>AE40</f>
        <v>No</v>
      </c>
      <c r="AM40" s="6" t="s">
        <v>5</v>
      </c>
      <c r="AN40" s="6" t="s">
        <v>5</v>
      </c>
      <c r="AO40" s="6" t="s">
        <v>5</v>
      </c>
      <c r="AP40" s="6" t="s">
        <v>5</v>
      </c>
      <c r="AQ40" s="6" t="s">
        <v>5</v>
      </c>
      <c r="AR40" s="6" t="s">
        <v>5</v>
      </c>
      <c r="AS40" s="6" t="s">
        <v>5</v>
      </c>
      <c r="AT40" s="8" t="str">
        <f>IF(api_ver=2,"","No")</f>
        <v/>
      </c>
      <c r="AU40" s="15" t="s">
        <v>5</v>
      </c>
      <c r="AV40" s="6" t="s">
        <v>5</v>
      </c>
      <c r="AW40" s="6" t="s">
        <v>5</v>
      </c>
      <c r="AX40" s="6" t="s">
        <v>5</v>
      </c>
      <c r="AY40" s="6" t="s">
        <v>5</v>
      </c>
      <c r="AZ40" s="6" t="s">
        <v>5</v>
      </c>
      <c r="BA40" s="6" t="s">
        <v>5</v>
      </c>
      <c r="BB40" s="6" t="s">
        <v>5</v>
      </c>
      <c r="BC40" s="6" t="s">
        <v>5</v>
      </c>
    </row>
    <row r="41" spans="1:55" x14ac:dyDescent="0.35">
      <c r="A41" s="292"/>
      <c r="B41" s="85" t="str">
        <f>IF(api_ver=2,"simpleValue","SimpleValue")</f>
        <v>simpleValue</v>
      </c>
      <c r="D41" s="6" t="s">
        <v>5</v>
      </c>
      <c r="E41" s="6" t="s">
        <v>5</v>
      </c>
      <c r="F41" s="6" t="s">
        <v>1</v>
      </c>
      <c r="G41" s="6" t="s">
        <v>1</v>
      </c>
      <c r="H41" s="18" t="s">
        <v>1</v>
      </c>
      <c r="I41" s="15" t="s">
        <v>5</v>
      </c>
      <c r="J41" s="6" t="s">
        <v>5</v>
      </c>
      <c r="K41" s="89" t="s">
        <v>5</v>
      </c>
      <c r="L41" s="97" t="s">
        <v>5</v>
      </c>
      <c r="M41" s="6" t="s">
        <v>5</v>
      </c>
      <c r="N41" s="6" t="s">
        <v>5</v>
      </c>
      <c r="O41" s="18" t="s">
        <v>5</v>
      </c>
      <c r="P41" s="15" t="s">
        <v>5</v>
      </c>
      <c r="Q41" s="18" t="s">
        <v>5</v>
      </c>
      <c r="R41" s="15" t="s">
        <v>5</v>
      </c>
      <c r="S41" s="6" t="s">
        <v>1</v>
      </c>
      <c r="T41" s="6" t="s">
        <v>1</v>
      </c>
      <c r="U41" s="6" t="s">
        <v>5</v>
      </c>
      <c r="V41" s="6" t="s">
        <v>5</v>
      </c>
      <c r="W41" s="6" t="s">
        <v>5</v>
      </c>
      <c r="X41" s="6" t="s">
        <v>5</v>
      </c>
      <c r="Y41" s="6" t="s">
        <v>5</v>
      </c>
      <c r="Z41" s="6" t="s">
        <v>1</v>
      </c>
      <c r="AA41" s="6" t="s">
        <v>5</v>
      </c>
      <c r="AB41" s="6" t="s">
        <v>5</v>
      </c>
      <c r="AC41" s="6" t="s">
        <v>5</v>
      </c>
      <c r="AD41" s="6" t="s">
        <v>1</v>
      </c>
      <c r="AE41" s="6" t="s">
        <v>5</v>
      </c>
      <c r="AF41" s="6" t="s">
        <v>1</v>
      </c>
      <c r="AG41" s="6" t="str">
        <f t="shared" si="9"/>
        <v>Yes</v>
      </c>
      <c r="AH41" s="6" t="s">
        <v>1</v>
      </c>
      <c r="AI41" s="6" t="s">
        <v>5</v>
      </c>
      <c r="AJ41" s="6" t="s">
        <v>5</v>
      </c>
      <c r="AK41" s="6" t="s">
        <v>1</v>
      </c>
      <c r="AL41" s="6" t="str">
        <f t="shared" ref="AL41:AL50" si="10">AE41</f>
        <v>No</v>
      </c>
      <c r="AM41" s="6" t="s">
        <v>5</v>
      </c>
      <c r="AN41" s="6" t="s">
        <v>5</v>
      </c>
      <c r="AO41" s="6" t="s">
        <v>5</v>
      </c>
      <c r="AP41" s="6" t="s">
        <v>5</v>
      </c>
      <c r="AQ41" s="6" t="s">
        <v>5</v>
      </c>
      <c r="AR41" s="6" t="s">
        <v>5</v>
      </c>
      <c r="AS41" s="6" t="s">
        <v>5</v>
      </c>
      <c r="AT41" s="18" t="s">
        <v>1</v>
      </c>
      <c r="AU41" s="15" t="s">
        <v>5</v>
      </c>
      <c r="AV41" s="6" t="s">
        <v>5</v>
      </c>
      <c r="AW41" s="6" t="s">
        <v>5</v>
      </c>
      <c r="AX41" s="6" t="s">
        <v>5</v>
      </c>
      <c r="AY41" s="8" t="s">
        <v>5</v>
      </c>
      <c r="AZ41" s="6" t="s">
        <v>5</v>
      </c>
      <c r="BA41" s="6" t="s">
        <v>5</v>
      </c>
      <c r="BB41" s="6" t="s">
        <v>5</v>
      </c>
      <c r="BC41" s="6" t="s">
        <v>5</v>
      </c>
    </row>
    <row r="42" spans="1:55" x14ac:dyDescent="0.35">
      <c r="A42" s="292"/>
      <c r="B42" s="85" t="str">
        <f>IF(api_ver=2,"houseNumber","HouseNumber")</f>
        <v>houseNumber</v>
      </c>
      <c r="D42" s="6" t="s">
        <v>5</v>
      </c>
      <c r="E42" s="6" t="s">
        <v>5</v>
      </c>
      <c r="F42" s="6" t="s">
        <v>5</v>
      </c>
      <c r="G42" s="6" t="s">
        <v>5</v>
      </c>
      <c r="H42" s="18" t="s">
        <v>5</v>
      </c>
      <c r="I42" s="15" t="s">
        <v>5</v>
      </c>
      <c r="J42" s="6" t="s">
        <v>5</v>
      </c>
      <c r="K42" s="89" t="s">
        <v>5</v>
      </c>
      <c r="L42" s="97" t="s">
        <v>5</v>
      </c>
      <c r="M42" s="6" t="s">
        <v>5</v>
      </c>
      <c r="N42" s="6" t="s">
        <v>5</v>
      </c>
      <c r="O42" s="18" t="s">
        <v>5</v>
      </c>
      <c r="P42" s="15" t="s">
        <v>5</v>
      </c>
      <c r="Q42" s="18" t="s">
        <v>5</v>
      </c>
      <c r="R42" s="15" t="s">
        <v>5</v>
      </c>
      <c r="S42" s="6" t="s">
        <v>1</v>
      </c>
      <c r="T42" s="6" t="s">
        <v>1</v>
      </c>
      <c r="U42" s="6" t="s">
        <v>5</v>
      </c>
      <c r="V42" s="6" t="s">
        <v>5</v>
      </c>
      <c r="W42" s="6" t="s">
        <v>5</v>
      </c>
      <c r="X42" s="6" t="s">
        <v>5</v>
      </c>
      <c r="Y42" s="6" t="s">
        <v>5</v>
      </c>
      <c r="Z42" s="6" t="s">
        <v>5</v>
      </c>
      <c r="AA42" s="6" t="s">
        <v>5</v>
      </c>
      <c r="AB42" s="6" t="s">
        <v>5</v>
      </c>
      <c r="AC42" s="6" t="s">
        <v>5</v>
      </c>
      <c r="AD42" s="6"/>
      <c r="AE42" s="6" t="s">
        <v>5</v>
      </c>
      <c r="AF42" s="6" t="s">
        <v>1</v>
      </c>
      <c r="AG42" s="6" t="str">
        <f t="shared" si="9"/>
        <v>Yes</v>
      </c>
      <c r="AH42" s="6" t="s">
        <v>1</v>
      </c>
      <c r="AI42" s="6" t="s">
        <v>5</v>
      </c>
      <c r="AJ42" s="6" t="s">
        <v>5</v>
      </c>
      <c r="AK42" s="6" t="s">
        <v>5</v>
      </c>
      <c r="AL42" s="6" t="str">
        <f t="shared" si="10"/>
        <v>No</v>
      </c>
      <c r="AM42" s="6" t="s">
        <v>5</v>
      </c>
      <c r="AN42" s="6" t="s">
        <v>5</v>
      </c>
      <c r="AO42" s="6" t="s">
        <v>5</v>
      </c>
      <c r="AP42" s="6" t="s">
        <v>5</v>
      </c>
      <c r="AQ42" s="6" t="s">
        <v>5</v>
      </c>
      <c r="AR42" s="6" t="s">
        <v>5</v>
      </c>
      <c r="AS42" s="6" t="s">
        <v>5</v>
      </c>
      <c r="AT42" s="18"/>
      <c r="AU42" s="15" t="s">
        <v>5</v>
      </c>
      <c r="AV42" s="6" t="s">
        <v>5</v>
      </c>
      <c r="AW42" s="6" t="s">
        <v>5</v>
      </c>
      <c r="AX42" s="6" t="s">
        <v>5</v>
      </c>
      <c r="AY42" s="8" t="s">
        <v>5</v>
      </c>
      <c r="AZ42" s="6" t="s">
        <v>5</v>
      </c>
      <c r="BA42" s="6" t="s">
        <v>5</v>
      </c>
      <c r="BB42" s="6" t="s">
        <v>5</v>
      </c>
      <c r="BC42" s="6" t="s">
        <v>5</v>
      </c>
    </row>
    <row r="43" spans="1:55" x14ac:dyDescent="0.35">
      <c r="A43" s="292"/>
      <c r="B43" s="85" t="str">
        <f>IF(api_ver=2,"street","Street")</f>
        <v>street</v>
      </c>
      <c r="D43" s="6" t="s">
        <v>5</v>
      </c>
      <c r="E43" s="6" t="s">
        <v>5</v>
      </c>
      <c r="F43" s="6" t="s">
        <v>1</v>
      </c>
      <c r="G43" s="6" t="s">
        <v>1</v>
      </c>
      <c r="H43" s="18" t="s">
        <v>1</v>
      </c>
      <c r="I43" s="15" t="s">
        <v>5</v>
      </c>
      <c r="J43" s="6" t="s">
        <v>5</v>
      </c>
      <c r="K43" s="89" t="s">
        <v>5</v>
      </c>
      <c r="L43" s="97" t="s">
        <v>5</v>
      </c>
      <c r="M43" s="6" t="s">
        <v>5</v>
      </c>
      <c r="N43" s="6" t="s">
        <v>5</v>
      </c>
      <c r="O43" s="18" t="s">
        <v>5</v>
      </c>
      <c r="P43" s="15" t="s">
        <v>5</v>
      </c>
      <c r="Q43" s="18" t="s">
        <v>5</v>
      </c>
      <c r="R43" s="15" t="s">
        <v>5</v>
      </c>
      <c r="S43" s="6" t="s">
        <v>1</v>
      </c>
      <c r="T43" s="6" t="s">
        <v>1</v>
      </c>
      <c r="U43" s="6" t="s">
        <v>5</v>
      </c>
      <c r="V43" s="6" t="s">
        <v>5</v>
      </c>
      <c r="W43" s="6" t="s">
        <v>1</v>
      </c>
      <c r="X43" s="6" t="s">
        <v>5</v>
      </c>
      <c r="Y43" s="6" t="s">
        <v>5</v>
      </c>
      <c r="Z43" s="6" t="s">
        <v>1</v>
      </c>
      <c r="AA43" s="6" t="s">
        <v>5</v>
      </c>
      <c r="AB43" s="6" t="s">
        <v>5</v>
      </c>
      <c r="AC43" s="6" t="s">
        <v>5</v>
      </c>
      <c r="AD43" s="6"/>
      <c r="AE43" s="6" t="s">
        <v>5</v>
      </c>
      <c r="AF43" s="6" t="s">
        <v>1</v>
      </c>
      <c r="AG43" s="6" t="str">
        <f t="shared" si="9"/>
        <v>Yes</v>
      </c>
      <c r="AH43" s="6" t="s">
        <v>1</v>
      </c>
      <c r="AI43" s="6" t="s">
        <v>5</v>
      </c>
      <c r="AJ43" s="6" t="s">
        <v>5</v>
      </c>
      <c r="AK43" s="6" t="s">
        <v>5</v>
      </c>
      <c r="AL43" s="6" t="str">
        <f t="shared" si="10"/>
        <v>No</v>
      </c>
      <c r="AM43" s="6" t="s">
        <v>5</v>
      </c>
      <c r="AN43" s="6" t="s">
        <v>5</v>
      </c>
      <c r="AO43" s="6" t="s">
        <v>5</v>
      </c>
      <c r="AP43" s="6" t="s">
        <v>5</v>
      </c>
      <c r="AQ43" s="6" t="s">
        <v>5</v>
      </c>
      <c r="AR43" s="6" t="s">
        <v>5</v>
      </c>
      <c r="AS43" s="6" t="s">
        <v>5</v>
      </c>
      <c r="AT43" s="18" t="s">
        <v>1</v>
      </c>
      <c r="AU43" s="15" t="s">
        <v>5</v>
      </c>
      <c r="AV43" s="6" t="s">
        <v>5</v>
      </c>
      <c r="AW43" s="6" t="s">
        <v>5</v>
      </c>
      <c r="AX43" s="6" t="s">
        <v>5</v>
      </c>
      <c r="AY43" s="8" t="s">
        <v>5</v>
      </c>
      <c r="AZ43" s="6" t="s">
        <v>5</v>
      </c>
      <c r="BA43" s="6" t="s">
        <v>5</v>
      </c>
      <c r="BB43" s="6" t="s">
        <v>5</v>
      </c>
      <c r="BC43" s="6" t="s">
        <v>5</v>
      </c>
    </row>
    <row r="44" spans="1:55" x14ac:dyDescent="0.35">
      <c r="A44" s="292"/>
      <c r="B44" s="85" t="str">
        <f>IF(api_ver=2,"city","City")</f>
        <v>city</v>
      </c>
      <c r="D44" s="6" t="s">
        <v>5</v>
      </c>
      <c r="E44" s="6" t="s">
        <v>5</v>
      </c>
      <c r="F44" s="6" t="s">
        <v>1</v>
      </c>
      <c r="G44" s="6" t="s">
        <v>1</v>
      </c>
      <c r="H44" s="18" t="s">
        <v>1</v>
      </c>
      <c r="I44" s="15" t="s">
        <v>5</v>
      </c>
      <c r="J44" s="6" t="s">
        <v>5</v>
      </c>
      <c r="K44" s="89" t="s">
        <v>5</v>
      </c>
      <c r="L44" s="97" t="s">
        <v>5</v>
      </c>
      <c r="M44" s="6" t="s">
        <v>5</v>
      </c>
      <c r="N44" s="6" t="s">
        <v>5</v>
      </c>
      <c r="O44" s="18" t="s">
        <v>5</v>
      </c>
      <c r="P44" s="15" t="s">
        <v>5</v>
      </c>
      <c r="Q44" s="18" t="s">
        <v>5</v>
      </c>
      <c r="R44" s="15" t="s">
        <v>5</v>
      </c>
      <c r="S44" s="6" t="s">
        <v>1</v>
      </c>
      <c r="T44" s="6" t="s">
        <v>1</v>
      </c>
      <c r="U44" s="6" t="s">
        <v>5</v>
      </c>
      <c r="V44" s="6" t="s">
        <v>5</v>
      </c>
      <c r="W44" s="6" t="s">
        <v>1</v>
      </c>
      <c r="X44" s="6" t="s">
        <v>5</v>
      </c>
      <c r="Y44" s="6" t="s">
        <v>5</v>
      </c>
      <c r="Z44" s="6" t="s">
        <v>1</v>
      </c>
      <c r="AA44" s="6" t="s">
        <v>5</v>
      </c>
      <c r="AB44" s="6" t="s">
        <v>5</v>
      </c>
      <c r="AC44" s="6" t="s">
        <v>5</v>
      </c>
      <c r="AD44" s="6"/>
      <c r="AE44" s="6" t="s">
        <v>5</v>
      </c>
      <c r="AF44" s="6" t="s">
        <v>1</v>
      </c>
      <c r="AG44" s="6" t="str">
        <f t="shared" si="9"/>
        <v>Yes</v>
      </c>
      <c r="AH44" s="6" t="s">
        <v>1</v>
      </c>
      <c r="AI44" s="6" t="s">
        <v>5</v>
      </c>
      <c r="AJ44" s="6" t="s">
        <v>5</v>
      </c>
      <c r="AK44" s="6" t="s">
        <v>5</v>
      </c>
      <c r="AL44" s="6" t="str">
        <f t="shared" si="10"/>
        <v>No</v>
      </c>
      <c r="AM44" s="6" t="s">
        <v>5</v>
      </c>
      <c r="AN44" s="6" t="s">
        <v>5</v>
      </c>
      <c r="AO44" s="6" t="s">
        <v>5</v>
      </c>
      <c r="AP44" s="6" t="s">
        <v>5</v>
      </c>
      <c r="AQ44" s="6" t="s">
        <v>5</v>
      </c>
      <c r="AR44" s="6" t="s">
        <v>5</v>
      </c>
      <c r="AS44" s="6" t="s">
        <v>5</v>
      </c>
      <c r="AT44" s="18" t="s">
        <v>1</v>
      </c>
      <c r="AU44" s="15" t="s">
        <v>5</v>
      </c>
      <c r="AV44" s="6" t="s">
        <v>5</v>
      </c>
      <c r="AW44" s="6" t="s">
        <v>5</v>
      </c>
      <c r="AX44" s="6" t="s">
        <v>5</v>
      </c>
      <c r="AY44" s="8" t="s">
        <v>5</v>
      </c>
      <c r="AZ44" s="6" t="s">
        <v>5</v>
      </c>
      <c r="BA44" s="6" t="s">
        <v>5</v>
      </c>
      <c r="BB44" s="6" t="s">
        <v>5</v>
      </c>
      <c r="BC44" s="6" t="s">
        <v>5</v>
      </c>
    </row>
    <row r="45" spans="1:55" x14ac:dyDescent="0.35">
      <c r="A45" s="292"/>
      <c r="B45" s="85" t="str">
        <f>IF(api_ver=2,"postalCode","PostalCode")</f>
        <v>postalCode</v>
      </c>
      <c r="D45" s="6" t="s">
        <v>5</v>
      </c>
      <c r="E45" s="6" t="s">
        <v>5</v>
      </c>
      <c r="F45" s="6" t="s">
        <v>1</v>
      </c>
      <c r="G45" s="6" t="s">
        <v>1</v>
      </c>
      <c r="H45" s="18" t="s">
        <v>1</v>
      </c>
      <c r="I45" s="15" t="s">
        <v>5</v>
      </c>
      <c r="J45" s="6" t="s">
        <v>5</v>
      </c>
      <c r="K45" s="89" t="s">
        <v>5</v>
      </c>
      <c r="L45" s="97" t="s">
        <v>5</v>
      </c>
      <c r="M45" s="6" t="s">
        <v>5</v>
      </c>
      <c r="N45" s="6" t="s">
        <v>5</v>
      </c>
      <c r="O45" s="18" t="s">
        <v>5</v>
      </c>
      <c r="P45" s="15" t="s">
        <v>5</v>
      </c>
      <c r="Q45" s="18" t="s">
        <v>5</v>
      </c>
      <c r="R45" s="15" t="s">
        <v>5</v>
      </c>
      <c r="S45" s="6" t="s">
        <v>1</v>
      </c>
      <c r="T45" s="6" t="s">
        <v>1</v>
      </c>
      <c r="U45" s="6" t="s">
        <v>5</v>
      </c>
      <c r="V45" s="6" t="s">
        <v>5</v>
      </c>
      <c r="W45" s="6" t="s">
        <v>5</v>
      </c>
      <c r="X45" s="6" t="s">
        <v>5</v>
      </c>
      <c r="Y45" s="6" t="s">
        <v>5</v>
      </c>
      <c r="Z45" s="6" t="s">
        <v>1</v>
      </c>
      <c r="AA45" s="6" t="s">
        <v>5</v>
      </c>
      <c r="AB45" s="6" t="s">
        <v>5</v>
      </c>
      <c r="AC45" s="6" t="s">
        <v>5</v>
      </c>
      <c r="AD45" s="6"/>
      <c r="AE45" s="6" t="s">
        <v>5</v>
      </c>
      <c r="AF45" s="6" t="s">
        <v>1</v>
      </c>
      <c r="AG45" s="6" t="str">
        <f>AF45</f>
        <v>Yes</v>
      </c>
      <c r="AH45" s="6" t="s">
        <v>1</v>
      </c>
      <c r="AI45" s="6" t="s">
        <v>5</v>
      </c>
      <c r="AJ45" s="6" t="s">
        <v>5</v>
      </c>
      <c r="AK45" s="6" t="s">
        <v>5</v>
      </c>
      <c r="AL45" s="6" t="str">
        <f>AE45</f>
        <v>No</v>
      </c>
      <c r="AM45" s="6" t="s">
        <v>5</v>
      </c>
      <c r="AN45" s="6" t="s">
        <v>5</v>
      </c>
      <c r="AO45" s="6" t="s">
        <v>5</v>
      </c>
      <c r="AP45" s="6" t="s">
        <v>5</v>
      </c>
      <c r="AQ45" s="6" t="s">
        <v>5</v>
      </c>
      <c r="AR45" s="6" t="s">
        <v>5</v>
      </c>
      <c r="AS45" s="6" t="s">
        <v>5</v>
      </c>
      <c r="AT45" s="18" t="s">
        <v>1</v>
      </c>
      <c r="AU45" s="15" t="s">
        <v>5</v>
      </c>
      <c r="AV45" s="6" t="s">
        <v>5</v>
      </c>
      <c r="AW45" s="6" t="s">
        <v>5</v>
      </c>
      <c r="AX45" s="6" t="s">
        <v>5</v>
      </c>
      <c r="AY45" s="8" t="s">
        <v>5</v>
      </c>
      <c r="AZ45" s="6" t="s">
        <v>5</v>
      </c>
      <c r="BA45" s="6" t="s">
        <v>5</v>
      </c>
      <c r="BB45" s="6" t="s">
        <v>5</v>
      </c>
      <c r="BC45" s="6" t="s">
        <v>5</v>
      </c>
    </row>
    <row r="46" spans="1:55" x14ac:dyDescent="0.35">
      <c r="A46" s="292"/>
      <c r="B46" s="85" t="str">
        <f>IF(api_ver=2,"municipality","-")</f>
        <v>municipality</v>
      </c>
      <c r="C46" s="46" t="s">
        <v>171</v>
      </c>
      <c r="D46" s="6" t="s">
        <v>5</v>
      </c>
      <c r="E46" s="6" t="s">
        <v>5</v>
      </c>
      <c r="F46" s="6" t="s">
        <v>5</v>
      </c>
      <c r="G46" s="6" t="s">
        <v>5</v>
      </c>
      <c r="H46" s="18" t="s">
        <v>5</v>
      </c>
      <c r="I46" s="15" t="s">
        <v>5</v>
      </c>
      <c r="J46" s="6" t="s">
        <v>5</v>
      </c>
      <c r="K46" s="89" t="s">
        <v>5</v>
      </c>
      <c r="L46" s="97" t="s">
        <v>5</v>
      </c>
      <c r="M46" s="6" t="s">
        <v>5</v>
      </c>
      <c r="N46" s="6" t="s">
        <v>5</v>
      </c>
      <c r="O46" s="18" t="s">
        <v>5</v>
      </c>
      <c r="P46" s="15" t="s">
        <v>5</v>
      </c>
      <c r="Q46" s="18" t="s">
        <v>5</v>
      </c>
      <c r="R46" s="15" t="s">
        <v>5</v>
      </c>
      <c r="S46" s="6" t="s">
        <v>5</v>
      </c>
      <c r="T46" s="6" t="s">
        <v>5</v>
      </c>
      <c r="U46" s="6" t="s">
        <v>5</v>
      </c>
      <c r="V46" s="6" t="s">
        <v>5</v>
      </c>
      <c r="W46" s="6" t="s">
        <v>5</v>
      </c>
      <c r="X46" s="6" t="s">
        <v>5</v>
      </c>
      <c r="Y46" s="6" t="s">
        <v>5</v>
      </c>
      <c r="Z46" s="6" t="s">
        <v>5</v>
      </c>
      <c r="AA46" s="6" t="s">
        <v>5</v>
      </c>
      <c r="AB46" s="6" t="s">
        <v>5</v>
      </c>
      <c r="AC46" s="6" t="s">
        <v>5</v>
      </c>
      <c r="AD46" s="6" t="s">
        <v>5</v>
      </c>
      <c r="AE46" s="6" t="s">
        <v>5</v>
      </c>
      <c r="AF46" s="6" t="s">
        <v>5</v>
      </c>
      <c r="AG46" s="6" t="str">
        <f>AF46</f>
        <v>No</v>
      </c>
      <c r="AH46" s="6" t="s">
        <v>5</v>
      </c>
      <c r="AI46" s="6"/>
      <c r="AJ46" s="6" t="s">
        <v>5</v>
      </c>
      <c r="AK46" s="6" t="s">
        <v>5</v>
      </c>
      <c r="AL46" s="6" t="str">
        <f t="shared" ref="AL46:AL48" si="11">AE46</f>
        <v>No</v>
      </c>
      <c r="AM46" s="6" t="s">
        <v>5</v>
      </c>
      <c r="AN46" s="6" t="s">
        <v>5</v>
      </c>
      <c r="AO46" s="6" t="s">
        <v>5</v>
      </c>
      <c r="AP46" s="6" t="s">
        <v>5</v>
      </c>
      <c r="AQ46" s="6" t="s">
        <v>5</v>
      </c>
      <c r="AR46" s="6" t="s">
        <v>5</v>
      </c>
      <c r="AS46" s="6" t="s">
        <v>5</v>
      </c>
      <c r="AT46" s="18" t="s">
        <v>5</v>
      </c>
      <c r="AU46" s="15" t="s">
        <v>5</v>
      </c>
      <c r="AV46" s="6" t="s">
        <v>5</v>
      </c>
      <c r="AW46" s="6" t="s">
        <v>5</v>
      </c>
      <c r="AX46" s="6" t="s">
        <v>5</v>
      </c>
      <c r="AY46" s="8" t="s">
        <v>5</v>
      </c>
      <c r="AZ46" s="6" t="s">
        <v>5</v>
      </c>
      <c r="BA46" s="6" t="s">
        <v>5</v>
      </c>
      <c r="BB46" s="6" t="s">
        <v>5</v>
      </c>
      <c r="BC46" s="6" t="s">
        <v>5</v>
      </c>
    </row>
    <row r="47" spans="1:55" x14ac:dyDescent="0.35">
      <c r="A47" s="292"/>
      <c r="B47" s="85" t="str">
        <f>IF(api_ver=2,"province","Province")</f>
        <v>province</v>
      </c>
      <c r="D47" s="6" t="s">
        <v>5</v>
      </c>
      <c r="E47" s="6" t="s">
        <v>5</v>
      </c>
      <c r="F47" s="6" t="s">
        <v>5</v>
      </c>
      <c r="G47" s="6" t="s">
        <v>5</v>
      </c>
      <c r="H47" s="18" t="s">
        <v>5</v>
      </c>
      <c r="I47" s="15" t="s">
        <v>5</v>
      </c>
      <c r="J47" s="6" t="s">
        <v>5</v>
      </c>
      <c r="K47" s="89" t="s">
        <v>5</v>
      </c>
      <c r="L47" s="97" t="s">
        <v>5</v>
      </c>
      <c r="M47" s="6" t="s">
        <v>5</v>
      </c>
      <c r="N47" s="6" t="s">
        <v>5</v>
      </c>
      <c r="O47" s="18" t="s">
        <v>5</v>
      </c>
      <c r="P47" s="15" t="s">
        <v>5</v>
      </c>
      <c r="Q47" s="18" t="s">
        <v>5</v>
      </c>
      <c r="R47" s="15" t="s">
        <v>5</v>
      </c>
      <c r="S47" s="6" t="s">
        <v>5</v>
      </c>
      <c r="T47" s="6" t="s">
        <v>1</v>
      </c>
      <c r="U47" s="6" t="s">
        <v>5</v>
      </c>
      <c r="V47" s="6" t="s">
        <v>5</v>
      </c>
      <c r="W47" s="6" t="s">
        <v>257</v>
      </c>
      <c r="X47" s="6" t="s">
        <v>5</v>
      </c>
      <c r="Y47" s="6" t="s">
        <v>5</v>
      </c>
      <c r="Z47" s="6" t="s">
        <v>1</v>
      </c>
      <c r="AA47" s="6" t="s">
        <v>5</v>
      </c>
      <c r="AB47" s="6" t="s">
        <v>5</v>
      </c>
      <c r="AC47" s="6" t="s">
        <v>5</v>
      </c>
      <c r="AD47" s="6"/>
      <c r="AE47" s="6" t="s">
        <v>5</v>
      </c>
      <c r="AF47" s="6" t="s">
        <v>1</v>
      </c>
      <c r="AG47" s="6" t="str">
        <f t="shared" si="9"/>
        <v>Yes</v>
      </c>
      <c r="AH47" s="6" t="s">
        <v>1</v>
      </c>
      <c r="AI47" s="6" t="s">
        <v>5</v>
      </c>
      <c r="AJ47" s="6" t="s">
        <v>5</v>
      </c>
      <c r="AK47" s="6" t="s">
        <v>5</v>
      </c>
      <c r="AL47" s="6" t="str">
        <f t="shared" si="11"/>
        <v>No</v>
      </c>
      <c r="AM47" s="6" t="s">
        <v>5</v>
      </c>
      <c r="AN47" s="6" t="s">
        <v>5</v>
      </c>
      <c r="AO47" s="6" t="s">
        <v>5</v>
      </c>
      <c r="AP47" s="6" t="s">
        <v>5</v>
      </c>
      <c r="AQ47" s="6" t="s">
        <v>5</v>
      </c>
      <c r="AR47" s="6" t="s">
        <v>5</v>
      </c>
      <c r="AS47" s="6" t="s">
        <v>5</v>
      </c>
      <c r="AT47" s="18" t="s">
        <v>1</v>
      </c>
      <c r="AU47" s="15" t="s">
        <v>5</v>
      </c>
      <c r="AV47" s="6" t="s">
        <v>5</v>
      </c>
      <c r="AW47" s="6" t="s">
        <v>5</v>
      </c>
      <c r="AX47" s="6" t="s">
        <v>5</v>
      </c>
      <c r="AY47" s="8" t="s">
        <v>5</v>
      </c>
      <c r="AZ47" s="6" t="s">
        <v>5</v>
      </c>
      <c r="BA47" s="6" t="s">
        <v>5</v>
      </c>
      <c r="BB47" s="6" t="s">
        <v>5</v>
      </c>
      <c r="BC47" s="6" t="s">
        <v>5</v>
      </c>
    </row>
    <row r="48" spans="1:55" x14ac:dyDescent="0.35">
      <c r="A48" s="292"/>
      <c r="B48" s="85" t="str">
        <f>IF(api_ver=2,"region","-")</f>
        <v>region</v>
      </c>
      <c r="C48" s="46" t="s">
        <v>171</v>
      </c>
      <c r="D48" s="6" t="s">
        <v>5</v>
      </c>
      <c r="E48" s="6" t="s">
        <v>5</v>
      </c>
      <c r="F48" s="6" t="s">
        <v>5</v>
      </c>
      <c r="G48" s="6" t="s">
        <v>5</v>
      </c>
      <c r="H48" s="18" t="s">
        <v>5</v>
      </c>
      <c r="I48" s="15" t="s">
        <v>5</v>
      </c>
      <c r="J48" s="6" t="s">
        <v>5</v>
      </c>
      <c r="K48" s="89" t="s">
        <v>5</v>
      </c>
      <c r="L48" s="97" t="s">
        <v>5</v>
      </c>
      <c r="M48" s="6" t="s">
        <v>5</v>
      </c>
      <c r="N48" s="6" t="s">
        <v>5</v>
      </c>
      <c r="O48" s="18" t="s">
        <v>5</v>
      </c>
      <c r="P48" s="15" t="s">
        <v>5</v>
      </c>
      <c r="Q48" s="18" t="s">
        <v>5</v>
      </c>
      <c r="R48" s="15" t="s">
        <v>5</v>
      </c>
      <c r="S48" s="6" t="s">
        <v>5</v>
      </c>
      <c r="T48" s="6" t="s">
        <v>5</v>
      </c>
      <c r="U48" s="6" t="s">
        <v>5</v>
      </c>
      <c r="V48" s="6" t="s">
        <v>5</v>
      </c>
      <c r="W48" s="6" t="s">
        <v>5</v>
      </c>
      <c r="X48" s="6" t="s">
        <v>5</v>
      </c>
      <c r="Y48" s="6" t="s">
        <v>5</v>
      </c>
      <c r="Z48" s="6" t="s">
        <v>5</v>
      </c>
      <c r="AA48" s="6" t="s">
        <v>5</v>
      </c>
      <c r="AB48" s="6" t="s">
        <v>5</v>
      </c>
      <c r="AC48" s="6" t="s">
        <v>5</v>
      </c>
      <c r="AD48" s="6" t="s">
        <v>5</v>
      </c>
      <c r="AE48" s="6" t="s">
        <v>5</v>
      </c>
      <c r="AF48" s="6" t="s">
        <v>5</v>
      </c>
      <c r="AG48" s="6" t="s">
        <v>5</v>
      </c>
      <c r="AH48" s="6" t="s">
        <v>5</v>
      </c>
      <c r="AI48" s="6"/>
      <c r="AJ48" s="6" t="s">
        <v>5</v>
      </c>
      <c r="AK48" s="6" t="s">
        <v>5</v>
      </c>
      <c r="AL48" s="6" t="str">
        <f t="shared" si="11"/>
        <v>No</v>
      </c>
      <c r="AM48" s="6" t="s">
        <v>5</v>
      </c>
      <c r="AN48" s="6" t="s">
        <v>5</v>
      </c>
      <c r="AO48" s="6" t="s">
        <v>5</v>
      </c>
      <c r="AP48" s="6" t="s">
        <v>5</v>
      </c>
      <c r="AQ48" s="6" t="s">
        <v>5</v>
      </c>
      <c r="AR48" s="6" t="s">
        <v>5</v>
      </c>
      <c r="AS48" s="6" t="s">
        <v>5</v>
      </c>
      <c r="AT48" s="18" t="s">
        <v>5</v>
      </c>
      <c r="AU48" s="15" t="s">
        <v>5</v>
      </c>
      <c r="AV48" s="6" t="s">
        <v>5</v>
      </c>
      <c r="AW48" s="6" t="s">
        <v>5</v>
      </c>
      <c r="AX48" s="6" t="s">
        <v>5</v>
      </c>
      <c r="AY48" s="8" t="s">
        <v>5</v>
      </c>
      <c r="AZ48" s="6" t="s">
        <v>5</v>
      </c>
      <c r="BA48" s="6" t="s">
        <v>5</v>
      </c>
      <c r="BB48" s="6" t="s">
        <v>5</v>
      </c>
      <c r="BC48" s="6" t="s">
        <v>5</v>
      </c>
    </row>
    <row r="49" spans="1:55" x14ac:dyDescent="0.35">
      <c r="A49" s="292"/>
      <c r="B49" s="85" t="str">
        <f>IF(api_ver=2,"telephone","Telephone")</f>
        <v>telephone</v>
      </c>
      <c r="D49" s="6" t="s">
        <v>5</v>
      </c>
      <c r="E49" s="6" t="s">
        <v>5</v>
      </c>
      <c r="F49" s="6" t="s">
        <v>5</v>
      </c>
      <c r="G49" s="6" t="s">
        <v>1</v>
      </c>
      <c r="H49" s="18" t="s">
        <v>5</v>
      </c>
      <c r="I49" s="15" t="s">
        <v>5</v>
      </c>
      <c r="J49" s="6" t="s">
        <v>5</v>
      </c>
      <c r="K49" s="89" t="s">
        <v>5</v>
      </c>
      <c r="L49" s="97" t="s">
        <v>5</v>
      </c>
      <c r="M49" s="6" t="s">
        <v>5</v>
      </c>
      <c r="N49" s="6" t="s">
        <v>5</v>
      </c>
      <c r="O49" s="18" t="s">
        <v>5</v>
      </c>
      <c r="P49" s="15" t="s">
        <v>5</v>
      </c>
      <c r="Q49" s="18" t="s">
        <v>5</v>
      </c>
      <c r="R49" s="15" t="s">
        <v>5</v>
      </c>
      <c r="S49" s="6" t="s">
        <v>1</v>
      </c>
      <c r="T49" s="6" t="s">
        <v>5</v>
      </c>
      <c r="U49" s="6" t="s">
        <v>5</v>
      </c>
      <c r="V49" s="6" t="s">
        <v>5</v>
      </c>
      <c r="W49" s="6" t="s">
        <v>5</v>
      </c>
      <c r="X49" s="6" t="s">
        <v>5</v>
      </c>
      <c r="Y49" s="6" t="s">
        <v>5</v>
      </c>
      <c r="Z49" s="6" t="s">
        <v>1</v>
      </c>
      <c r="AA49" s="6" t="s">
        <v>5</v>
      </c>
      <c r="AB49" s="6" t="s">
        <v>5</v>
      </c>
      <c r="AC49" s="6" t="s">
        <v>5</v>
      </c>
      <c r="AD49" s="6"/>
      <c r="AE49" s="6" t="s">
        <v>5</v>
      </c>
      <c r="AF49" s="6" t="s">
        <v>1</v>
      </c>
      <c r="AG49" s="6" t="str">
        <f t="shared" si="9"/>
        <v>Yes</v>
      </c>
      <c r="AH49" s="6" t="s">
        <v>1</v>
      </c>
      <c r="AI49" s="6" t="s">
        <v>5</v>
      </c>
      <c r="AJ49" s="6" t="s">
        <v>5</v>
      </c>
      <c r="AK49" s="6" t="s">
        <v>5</v>
      </c>
      <c r="AL49" s="6" t="str">
        <f t="shared" si="10"/>
        <v>No</v>
      </c>
      <c r="AM49" s="6" t="s">
        <v>5</v>
      </c>
      <c r="AN49" s="6" t="s">
        <v>5</v>
      </c>
      <c r="AO49" s="6" t="s">
        <v>5</v>
      </c>
      <c r="AP49" s="6" t="s">
        <v>5</v>
      </c>
      <c r="AQ49" s="6" t="s">
        <v>5</v>
      </c>
      <c r="AR49" s="6" t="s">
        <v>5</v>
      </c>
      <c r="AS49" s="6" t="s">
        <v>5</v>
      </c>
      <c r="AT49" s="18" t="s">
        <v>5</v>
      </c>
      <c r="AU49" s="15" t="s">
        <v>5</v>
      </c>
      <c r="AV49" s="6" t="s">
        <v>5</v>
      </c>
      <c r="AW49" s="6" t="s">
        <v>5</v>
      </c>
      <c r="AX49" s="6" t="s">
        <v>5</v>
      </c>
      <c r="AY49" s="8" t="s">
        <v>5</v>
      </c>
      <c r="AZ49" s="6" t="s">
        <v>5</v>
      </c>
      <c r="BA49" s="6" t="s">
        <v>5</v>
      </c>
      <c r="BB49" s="6" t="s">
        <v>5</v>
      </c>
      <c r="BC49" s="6" t="s">
        <v>5</v>
      </c>
    </row>
    <row r="50" spans="1:55" ht="14.9" customHeight="1" thickBot="1" x14ac:dyDescent="0.4">
      <c r="A50" s="292"/>
      <c r="B50" s="86" t="str">
        <f>IF(api_ver=2,"country","Country")</f>
        <v>country</v>
      </c>
      <c r="D50" s="6" t="s">
        <v>5</v>
      </c>
      <c r="E50" s="6" t="s">
        <v>5</v>
      </c>
      <c r="F50" s="6" t="s">
        <v>1</v>
      </c>
      <c r="G50" s="6" t="s">
        <v>1</v>
      </c>
      <c r="H50" s="18" t="s">
        <v>5</v>
      </c>
      <c r="I50" s="15" t="s">
        <v>5</v>
      </c>
      <c r="J50" s="6" t="s">
        <v>5</v>
      </c>
      <c r="K50" s="89" t="s">
        <v>5</v>
      </c>
      <c r="L50" s="97" t="s">
        <v>5</v>
      </c>
      <c r="M50" s="6" t="s">
        <v>5</v>
      </c>
      <c r="N50" s="6" t="s">
        <v>5</v>
      </c>
      <c r="O50" s="18" t="s">
        <v>5</v>
      </c>
      <c r="P50" s="15" t="s">
        <v>5</v>
      </c>
      <c r="Q50" s="18" t="s">
        <v>5</v>
      </c>
      <c r="R50" s="15" t="s">
        <v>5</v>
      </c>
      <c r="S50" s="6" t="s">
        <v>1</v>
      </c>
      <c r="T50" s="6" t="s">
        <v>1</v>
      </c>
      <c r="U50" s="6" t="s">
        <v>5</v>
      </c>
      <c r="V50" s="6" t="s">
        <v>5</v>
      </c>
      <c r="W50" s="6" t="s">
        <v>5</v>
      </c>
      <c r="X50" s="6" t="s">
        <v>5</v>
      </c>
      <c r="Y50" s="6" t="s">
        <v>5</v>
      </c>
      <c r="Z50" s="6" t="s">
        <v>1</v>
      </c>
      <c r="AA50" s="6" t="s">
        <v>5</v>
      </c>
      <c r="AB50" s="6" t="s">
        <v>5</v>
      </c>
      <c r="AC50" s="6" t="s">
        <v>5</v>
      </c>
      <c r="AD50" s="6" t="s">
        <v>1</v>
      </c>
      <c r="AE50" s="6" t="s">
        <v>5</v>
      </c>
      <c r="AF50" s="6" t="s">
        <v>1</v>
      </c>
      <c r="AG50" s="6" t="str">
        <f t="shared" si="9"/>
        <v>Yes</v>
      </c>
      <c r="AH50" s="6" t="s">
        <v>1</v>
      </c>
      <c r="AI50" s="6" t="s">
        <v>5</v>
      </c>
      <c r="AJ50" s="6" t="s">
        <v>5</v>
      </c>
      <c r="AK50" s="6" t="s">
        <v>5</v>
      </c>
      <c r="AL50" s="6" t="str">
        <f t="shared" si="10"/>
        <v>No</v>
      </c>
      <c r="AM50" s="6" t="s">
        <v>5</v>
      </c>
      <c r="AN50" s="6" t="s">
        <v>5</v>
      </c>
      <c r="AO50" s="6" t="s">
        <v>5</v>
      </c>
      <c r="AP50" s="6" t="s">
        <v>5</v>
      </c>
      <c r="AQ50" s="6" t="s">
        <v>5</v>
      </c>
      <c r="AR50" s="6" t="s">
        <v>5</v>
      </c>
      <c r="AS50" s="6" t="s">
        <v>5</v>
      </c>
      <c r="AT50" s="18" t="s">
        <v>5</v>
      </c>
      <c r="AU50" s="15" t="s">
        <v>5</v>
      </c>
      <c r="AV50" s="6" t="s">
        <v>5</v>
      </c>
      <c r="AW50" s="6" t="s">
        <v>5</v>
      </c>
      <c r="AX50" s="6" t="s">
        <v>5</v>
      </c>
      <c r="AY50" s="8" t="s">
        <v>5</v>
      </c>
      <c r="AZ50" s="6" t="s">
        <v>5</v>
      </c>
      <c r="BA50" s="6" t="s">
        <v>5</v>
      </c>
      <c r="BB50" s="6" t="s">
        <v>5</v>
      </c>
      <c r="BC50" s="6" t="s">
        <v>5</v>
      </c>
    </row>
    <row r="51" spans="1:55" ht="15" thickTop="1" x14ac:dyDescent="0.35">
      <c r="H51" s="22"/>
      <c r="I51" s="22"/>
      <c r="K51" s="117"/>
      <c r="L51" s="117"/>
    </row>
    <row r="52" spans="1:55" ht="18.5" x14ac:dyDescent="0.35">
      <c r="B52" s="51" t="s">
        <v>9</v>
      </c>
      <c r="H52" s="22"/>
      <c r="I52" s="22"/>
      <c r="K52" s="117"/>
      <c r="L52" s="117"/>
    </row>
    <row r="53" spans="1:55" x14ac:dyDescent="0.35">
      <c r="H53" s="22"/>
      <c r="I53" s="22"/>
      <c r="K53" s="117"/>
      <c r="L53" s="117"/>
    </row>
    <row r="54" spans="1:55" ht="15" thickBot="1" x14ac:dyDescent="0.4">
      <c r="B54" s="58" t="s">
        <v>10</v>
      </c>
      <c r="H54" s="22"/>
      <c r="I54" s="22"/>
      <c r="K54" s="117"/>
      <c r="L54" s="117"/>
    </row>
    <row r="55" spans="1:55" s="90" customFormat="1" ht="15.5" thickTop="1" thickBot="1" x14ac:dyDescent="0.4">
      <c r="B55" s="93" t="s">
        <v>270</v>
      </c>
      <c r="C55" s="46"/>
      <c r="D55" s="6" t="s">
        <v>1</v>
      </c>
      <c r="E55" s="6" t="s">
        <v>1</v>
      </c>
      <c r="F55" s="6" t="s">
        <v>5</v>
      </c>
      <c r="G55" s="6" t="s">
        <v>1</v>
      </c>
      <c r="H55" s="18" t="str">
        <f>IF(api_version=2,"Yes","No")</f>
        <v>Yes</v>
      </c>
      <c r="I55" s="15" t="str">
        <f>IF(api_version=2,"Yes","No")</f>
        <v>Yes</v>
      </c>
      <c r="J55" s="6"/>
      <c r="K55" s="89" t="str">
        <f>IF(api_version=2,"Yes","No")</f>
        <v>Yes</v>
      </c>
      <c r="L55" s="97" t="s">
        <v>5</v>
      </c>
      <c r="M55" s="6"/>
      <c r="N55" s="6"/>
      <c r="O55" s="18" t="s">
        <v>5</v>
      </c>
      <c r="P55" s="15" t="s">
        <v>5</v>
      </c>
      <c r="Q55" s="18" t="s">
        <v>1</v>
      </c>
      <c r="R55" s="15"/>
      <c r="S55" s="6" t="s">
        <v>1</v>
      </c>
      <c r="T55" s="6"/>
      <c r="U55" s="6"/>
      <c r="V55" s="6"/>
      <c r="W55" s="6"/>
      <c r="X55" s="6"/>
      <c r="Y55" s="6"/>
      <c r="Z55" s="6"/>
      <c r="AA55" s="6"/>
      <c r="AB55" s="6" t="s">
        <v>5</v>
      </c>
      <c r="AC55" s="6"/>
      <c r="AD55" s="6"/>
      <c r="AE55" s="6"/>
      <c r="AF55" s="6" t="s">
        <v>5</v>
      </c>
      <c r="AG55" s="6" t="s">
        <v>5</v>
      </c>
      <c r="AH55" s="6" t="s">
        <v>1</v>
      </c>
      <c r="AI55" s="6"/>
      <c r="AJ55" s="6"/>
      <c r="AK55" s="6" t="s">
        <v>1</v>
      </c>
      <c r="AL55" s="6"/>
      <c r="AM55" s="6"/>
      <c r="AN55" s="6" t="s">
        <v>1</v>
      </c>
      <c r="AO55" s="6"/>
      <c r="AP55" s="6"/>
      <c r="AQ55" s="6"/>
      <c r="AR55" s="6" t="s">
        <v>5</v>
      </c>
      <c r="AS55" s="6"/>
      <c r="AT55" s="18"/>
      <c r="AU55" s="15"/>
      <c r="AV55" s="6"/>
      <c r="AW55" s="6"/>
      <c r="AX55" s="6" t="s">
        <v>1</v>
      </c>
      <c r="AY55" s="6"/>
      <c r="AZ55" s="6"/>
      <c r="BA55" s="6"/>
      <c r="BB55" s="6"/>
      <c r="BC55" s="6" t="s">
        <v>5</v>
      </c>
    </row>
    <row r="56" spans="1:55" ht="15.5" thickTop="1" thickBot="1" x14ac:dyDescent="0.4">
      <c r="B56" s="49" t="str">
        <f>IF(api_ver=2,"name","Name")</f>
        <v>name</v>
      </c>
      <c r="D56" s="6" t="s">
        <v>1</v>
      </c>
      <c r="E56" s="6" t="s">
        <v>1</v>
      </c>
      <c r="F56" s="6" t="s">
        <v>1</v>
      </c>
      <c r="G56" s="6" t="s">
        <v>1</v>
      </c>
      <c r="H56" s="18" t="s">
        <v>1</v>
      </c>
      <c r="I56" s="15" t="s">
        <v>1</v>
      </c>
      <c r="J56" s="6" t="s">
        <v>1</v>
      </c>
      <c r="K56" s="89" t="s">
        <v>1</v>
      </c>
      <c r="L56" s="97" t="str">
        <f>IF(api_version=2,"Yes","No")</f>
        <v>Yes</v>
      </c>
      <c r="M56" s="6" t="s">
        <v>1</v>
      </c>
      <c r="N56" s="6" t="s">
        <v>1</v>
      </c>
      <c r="O56" s="18" t="s">
        <v>1</v>
      </c>
      <c r="P56" s="15" t="s">
        <v>5</v>
      </c>
      <c r="Q56" s="18" t="s">
        <v>1</v>
      </c>
      <c r="R56" s="15"/>
      <c r="S56" s="6" t="s">
        <v>1</v>
      </c>
      <c r="T56" s="6"/>
      <c r="U56" s="6" t="s">
        <v>1</v>
      </c>
      <c r="V56" s="6" t="s">
        <v>1</v>
      </c>
      <c r="W56" s="6" t="s">
        <v>1</v>
      </c>
      <c r="X56" s="6" t="s">
        <v>1</v>
      </c>
      <c r="Y56" s="6" t="s">
        <v>1</v>
      </c>
      <c r="Z56" s="6" t="s">
        <v>1</v>
      </c>
      <c r="AA56" s="6" t="s">
        <v>1</v>
      </c>
      <c r="AB56" s="6" t="s">
        <v>1</v>
      </c>
      <c r="AC56" s="6" t="s">
        <v>1</v>
      </c>
      <c r="AD56" s="6" t="s">
        <v>1</v>
      </c>
      <c r="AE56" s="6" t="s">
        <v>1</v>
      </c>
      <c r="AF56" s="6" t="s">
        <v>1</v>
      </c>
      <c r="AG56" s="6" t="s">
        <v>1</v>
      </c>
      <c r="AH56" s="6" t="s">
        <v>1</v>
      </c>
      <c r="AI56" s="6" t="s">
        <v>1</v>
      </c>
      <c r="AJ56" s="6" t="s">
        <v>1</v>
      </c>
      <c r="AK56" s="6" t="s">
        <v>1</v>
      </c>
      <c r="AL56" s="6" t="s">
        <v>1</v>
      </c>
      <c r="AM56" s="6" t="s">
        <v>1</v>
      </c>
      <c r="AN56" s="6" t="s">
        <v>1</v>
      </c>
      <c r="AO56" s="6" t="s">
        <v>1</v>
      </c>
      <c r="AP56" s="6" t="s">
        <v>1</v>
      </c>
      <c r="AQ56" s="6" t="s">
        <v>1</v>
      </c>
      <c r="AR56" s="6" t="s">
        <v>1</v>
      </c>
      <c r="AS56" s="6" t="s">
        <v>1</v>
      </c>
      <c r="AT56" s="18" t="s">
        <v>1</v>
      </c>
      <c r="AU56" s="15" t="s">
        <v>1</v>
      </c>
      <c r="AV56" s="6" t="s">
        <v>1</v>
      </c>
      <c r="AW56" s="6" t="s">
        <v>1</v>
      </c>
      <c r="AX56" s="6" t="s">
        <v>1</v>
      </c>
      <c r="AY56" s="6" t="s">
        <v>1</v>
      </c>
      <c r="AZ56" s="6" t="s">
        <v>1</v>
      </c>
      <c r="BA56" s="6" t="s">
        <v>1</v>
      </c>
      <c r="BB56" s="6" t="s">
        <v>1</v>
      </c>
      <c r="BC56" s="6" t="s">
        <v>5</v>
      </c>
    </row>
    <row r="57" spans="1:55" ht="15.5" thickTop="1" thickBot="1" x14ac:dyDescent="0.4">
      <c r="B57" s="109" t="str">
        <f>IF(api_ver=2,"title","-")</f>
        <v>title</v>
      </c>
      <c r="D57" s="6" t="s">
        <v>5</v>
      </c>
      <c r="E57" s="6" t="s">
        <v>5</v>
      </c>
      <c r="F57" s="6" t="s">
        <v>5</v>
      </c>
      <c r="G57" s="6" t="s">
        <v>5</v>
      </c>
      <c r="H57" s="18" t="str">
        <f>IF(api_ver=2,"Yes","No")</f>
        <v>Yes</v>
      </c>
      <c r="I57" s="15" t="str">
        <f>IF(api_ver=2,".","No")</f>
        <v>.</v>
      </c>
      <c r="J57" s="6"/>
      <c r="K57" s="89" t="s">
        <v>5</v>
      </c>
      <c r="L57" s="97" t="s">
        <v>5</v>
      </c>
      <c r="M57" s="6"/>
      <c r="N57" s="6"/>
      <c r="O57" s="18" t="s">
        <v>5</v>
      </c>
      <c r="P57" s="15" t="s">
        <v>5</v>
      </c>
      <c r="Q57" s="18" t="str">
        <f>IF(api_ver=2,"Yes","No")</f>
        <v>Yes</v>
      </c>
      <c r="R57" s="15"/>
      <c r="S57" s="6" t="str">
        <f>IF(api_ver=2,"Yes","No")</f>
        <v>Yes</v>
      </c>
      <c r="T57" s="6"/>
      <c r="U57" s="6"/>
      <c r="V57" s="6"/>
      <c r="W57" s="6"/>
      <c r="X57" s="6"/>
      <c r="Y57" s="6"/>
      <c r="Z57" s="6" t="s">
        <v>5</v>
      </c>
      <c r="AA57" s="6"/>
      <c r="AB57" s="6" t="s">
        <v>5</v>
      </c>
      <c r="AC57" s="6" t="s">
        <v>5</v>
      </c>
      <c r="AD57" s="6"/>
      <c r="AE57" s="6"/>
      <c r="AF57" s="6" t="s">
        <v>5</v>
      </c>
      <c r="AG57" s="6" t="s">
        <v>5</v>
      </c>
      <c r="AH57" s="6" t="s">
        <v>1</v>
      </c>
      <c r="AI57" s="6"/>
      <c r="AJ57" s="6"/>
      <c r="AK57" s="6" t="s">
        <v>5</v>
      </c>
      <c r="AL57" s="6">
        <v>0</v>
      </c>
      <c r="AM57" s="6" t="s">
        <v>5</v>
      </c>
      <c r="AN57" s="6" t="s">
        <v>1</v>
      </c>
      <c r="AO57" s="6"/>
      <c r="AP57" s="6"/>
      <c r="AQ57" s="6"/>
      <c r="AR57" s="6" t="s">
        <v>5</v>
      </c>
      <c r="AS57" s="6" t="s">
        <v>5</v>
      </c>
      <c r="AT57" s="18"/>
      <c r="AU57" s="15"/>
      <c r="AV57" s="6" t="s">
        <v>5</v>
      </c>
      <c r="AW57" s="6"/>
      <c r="AX57" s="6" t="s">
        <v>5</v>
      </c>
      <c r="AY57" s="6"/>
      <c r="AZ57" s="6"/>
      <c r="BA57" s="6"/>
      <c r="BB57" s="6"/>
      <c r="BC57" s="6" t="s">
        <v>5</v>
      </c>
    </row>
    <row r="58" spans="1:55" ht="15.5" thickTop="1" thickBot="1" x14ac:dyDescent="0.4">
      <c r="B58" s="109" t="str">
        <f>IF(api_ver=2,"firstNames","-")</f>
        <v>firstNames</v>
      </c>
      <c r="D58" s="6" t="s">
        <v>5</v>
      </c>
      <c r="E58" s="6" t="s">
        <v>1</v>
      </c>
      <c r="F58" s="6" t="s">
        <v>5</v>
      </c>
      <c r="G58" s="6" t="str">
        <f>IF(api_ver=2,"Yes","No")</f>
        <v>Yes</v>
      </c>
      <c r="H58" s="18" t="s">
        <v>5</v>
      </c>
      <c r="I58" s="15" t="s">
        <v>1</v>
      </c>
      <c r="J58" s="6" t="s">
        <v>1</v>
      </c>
      <c r="K58" s="89" t="s">
        <v>5</v>
      </c>
      <c r="L58" s="97" t="s">
        <v>5</v>
      </c>
      <c r="M58" s="6"/>
      <c r="N58" s="6"/>
      <c r="O58" s="18" t="s">
        <v>5</v>
      </c>
      <c r="P58" s="15" t="s">
        <v>5</v>
      </c>
      <c r="Q58" s="18" t="str">
        <f>IF(api_ver=2,"Yes","No")</f>
        <v>Yes</v>
      </c>
      <c r="R58" s="15"/>
      <c r="S58" s="6" t="str">
        <f>IF(api_ver=2,"Yes","No")</f>
        <v>Yes</v>
      </c>
      <c r="T58" s="6"/>
      <c r="U58" s="6"/>
      <c r="V58" s="6"/>
      <c r="W58" s="6"/>
      <c r="X58" s="6" t="s">
        <v>237</v>
      </c>
      <c r="Y58" s="6" t="s">
        <v>237</v>
      </c>
      <c r="Z58" s="6" t="s">
        <v>5</v>
      </c>
      <c r="AA58" s="6"/>
      <c r="AB58" s="6" t="s">
        <v>5</v>
      </c>
      <c r="AC58" s="6" t="s">
        <v>5</v>
      </c>
      <c r="AD58" s="6"/>
      <c r="AE58" s="6"/>
      <c r="AF58" s="6" t="s">
        <v>5</v>
      </c>
      <c r="AG58" s="6" t="s">
        <v>5</v>
      </c>
      <c r="AH58" s="6" t="s">
        <v>5</v>
      </c>
      <c r="AI58" s="6"/>
      <c r="AJ58" s="6"/>
      <c r="AK58" s="6" t="s">
        <v>1</v>
      </c>
      <c r="AL58" s="6">
        <v>0</v>
      </c>
      <c r="AM58" s="6" t="s">
        <v>5</v>
      </c>
      <c r="AN58" s="6" t="s">
        <v>1</v>
      </c>
      <c r="AO58" s="6"/>
      <c r="AP58" s="6"/>
      <c r="AQ58" s="6"/>
      <c r="AR58" s="6" t="s">
        <v>5</v>
      </c>
      <c r="AS58" s="6" t="s">
        <v>238</v>
      </c>
      <c r="AT58" s="18"/>
      <c r="AU58" s="15"/>
      <c r="AV58" s="6" t="s">
        <v>271</v>
      </c>
      <c r="AW58" s="6"/>
      <c r="AX58" s="6" t="s">
        <v>5</v>
      </c>
      <c r="AY58" s="6"/>
      <c r="AZ58" s="6"/>
      <c r="BA58" s="6" t="s">
        <v>5</v>
      </c>
      <c r="BB58" s="6"/>
      <c r="BC58" s="6" t="s">
        <v>5</v>
      </c>
    </row>
    <row r="59" spans="1:55" ht="15.5" thickTop="1" thickBot="1" x14ac:dyDescent="0.4">
      <c r="B59" s="109" t="str">
        <f>IF(api_ver=2,"firstName","-")</f>
        <v>firstName</v>
      </c>
      <c r="C59" s="46" t="s">
        <v>171</v>
      </c>
      <c r="D59" s="6" t="s">
        <v>1</v>
      </c>
      <c r="E59" s="6" t="s">
        <v>5</v>
      </c>
      <c r="F59" s="6" t="s">
        <v>5</v>
      </c>
      <c r="G59" s="6" t="s">
        <v>5</v>
      </c>
      <c r="H59" s="18" t="str">
        <f>IF(api_version=2,"Yes","No")</f>
        <v>Yes</v>
      </c>
      <c r="I59" s="15" t="s">
        <v>5</v>
      </c>
      <c r="J59" s="6"/>
      <c r="K59" s="89" t="str">
        <f>IF(api_version=2,"Yes","No")</f>
        <v>Yes</v>
      </c>
      <c r="L59" s="97" t="s">
        <v>5</v>
      </c>
      <c r="M59" s="6"/>
      <c r="N59" s="6"/>
      <c r="O59" s="18" t="s">
        <v>5</v>
      </c>
      <c r="P59" s="15" t="s">
        <v>5</v>
      </c>
      <c r="Q59" s="18" t="s">
        <v>5</v>
      </c>
      <c r="R59" s="15"/>
      <c r="S59" s="6" t="s">
        <v>5</v>
      </c>
      <c r="T59" s="6"/>
      <c r="U59" s="6"/>
      <c r="V59" s="6"/>
      <c r="W59" s="6"/>
      <c r="X59" s="6"/>
      <c r="Y59" s="6"/>
      <c r="Z59" s="6" t="s">
        <v>5</v>
      </c>
      <c r="AA59" s="6"/>
      <c r="AB59" s="6" t="s">
        <v>5</v>
      </c>
      <c r="AC59" s="6"/>
      <c r="AD59" s="6"/>
      <c r="AE59" s="6"/>
      <c r="AF59" s="6" t="s">
        <v>5</v>
      </c>
      <c r="AG59" s="6" t="s">
        <v>5</v>
      </c>
      <c r="AH59" s="6" t="s">
        <v>1</v>
      </c>
      <c r="AI59" s="6"/>
      <c r="AJ59" s="6"/>
      <c r="AK59" s="6" t="s">
        <v>5</v>
      </c>
      <c r="AL59" s="6"/>
      <c r="AM59" s="6"/>
      <c r="AN59" s="6" t="s">
        <v>5</v>
      </c>
      <c r="AO59" s="6"/>
      <c r="AP59" s="6"/>
      <c r="AQ59" s="6"/>
      <c r="AR59" s="6" t="s">
        <v>5</v>
      </c>
      <c r="AS59" s="6" t="s">
        <v>1</v>
      </c>
      <c r="AT59" s="18"/>
      <c r="AU59" s="15"/>
      <c r="AV59" s="6"/>
      <c r="AW59" s="6"/>
      <c r="AX59" s="6" t="s">
        <v>1</v>
      </c>
      <c r="AY59" s="6"/>
      <c r="AZ59" s="6"/>
      <c r="BA59" s="6"/>
      <c r="BB59" s="6"/>
      <c r="BC59" s="6" t="s">
        <v>5</v>
      </c>
    </row>
    <row r="60" spans="1:55" ht="15.5" thickTop="1" thickBot="1" x14ac:dyDescent="0.4">
      <c r="B60" s="109" t="str">
        <f>IF(api_ver=2,"middleName","-")</f>
        <v>middleName</v>
      </c>
      <c r="C60" s="46" t="s">
        <v>171</v>
      </c>
      <c r="D60" s="6" t="s">
        <v>1</v>
      </c>
      <c r="E60" s="6" t="s">
        <v>5</v>
      </c>
      <c r="F60" s="6" t="s">
        <v>5</v>
      </c>
      <c r="G60" s="6" t="s">
        <v>5</v>
      </c>
      <c r="H60" s="18" t="s">
        <v>5</v>
      </c>
      <c r="I60" s="15" t="s">
        <v>5</v>
      </c>
      <c r="J60" s="6" t="s">
        <v>5</v>
      </c>
      <c r="K60" s="89" t="s">
        <v>5</v>
      </c>
      <c r="L60" s="97" t="s">
        <v>5</v>
      </c>
      <c r="M60" s="6"/>
      <c r="N60" s="6"/>
      <c r="O60" s="18" t="s">
        <v>5</v>
      </c>
      <c r="P60" s="15" t="s">
        <v>5</v>
      </c>
      <c r="Q60" s="18" t="str">
        <f>IF(api_ver=2,"Yes","No")</f>
        <v>Yes</v>
      </c>
      <c r="R60" s="15"/>
      <c r="S60" s="6" t="s">
        <v>5</v>
      </c>
      <c r="T60" s="6"/>
      <c r="U60" s="6"/>
      <c r="V60" s="6"/>
      <c r="W60" s="6"/>
      <c r="X60" s="6"/>
      <c r="Y60" s="6"/>
      <c r="Z60" s="6" t="s">
        <v>5</v>
      </c>
      <c r="AA60" s="6"/>
      <c r="AB60" s="6" t="s">
        <v>5</v>
      </c>
      <c r="AC60" s="6" t="s">
        <v>5</v>
      </c>
      <c r="AD60" s="6"/>
      <c r="AE60" s="6"/>
      <c r="AF60" s="6" t="s">
        <v>5</v>
      </c>
      <c r="AG60" s="6" t="s">
        <v>5</v>
      </c>
      <c r="AH60" s="6" t="s">
        <v>5</v>
      </c>
      <c r="AI60" s="6"/>
      <c r="AJ60" s="6"/>
      <c r="AK60" s="6" t="s">
        <v>5</v>
      </c>
      <c r="AL60" s="6">
        <v>0</v>
      </c>
      <c r="AM60" s="6" t="s">
        <v>5</v>
      </c>
      <c r="AN60" s="6" t="s">
        <v>5</v>
      </c>
      <c r="AO60" s="6"/>
      <c r="AP60" s="6"/>
      <c r="AQ60" s="6"/>
      <c r="AR60" s="6" t="s">
        <v>5</v>
      </c>
      <c r="AS60" s="6" t="s">
        <v>1</v>
      </c>
      <c r="AT60" s="18"/>
      <c r="AU60" s="15"/>
      <c r="AV60" s="6" t="s">
        <v>271</v>
      </c>
      <c r="AW60" s="6"/>
      <c r="AX60" s="6" t="s">
        <v>1</v>
      </c>
      <c r="AY60" s="6"/>
      <c r="AZ60" s="6"/>
      <c r="BA60" s="6"/>
      <c r="BB60" s="6"/>
      <c r="BC60" s="6" t="s">
        <v>5</v>
      </c>
    </row>
    <row r="61" spans="1:55" ht="15.5" thickTop="1" thickBot="1" x14ac:dyDescent="0.4">
      <c r="B61" s="109" t="str">
        <f>IF(api_ver=2,"surname","-")</f>
        <v>surname</v>
      </c>
      <c r="D61" s="6" t="s">
        <v>1</v>
      </c>
      <c r="E61" s="6" t="s">
        <v>1</v>
      </c>
      <c r="F61" s="6" t="s">
        <v>5</v>
      </c>
      <c r="G61" s="6" t="str">
        <f>IF(api_ver=2,"Yes","No")</f>
        <v>Yes</v>
      </c>
      <c r="H61" s="18" t="str">
        <f>IF(api_version=2,"Yes","No")</f>
        <v>Yes</v>
      </c>
      <c r="I61" s="15" t="str">
        <f>IF(api_version=2,"Yes","No")</f>
        <v>Yes</v>
      </c>
      <c r="J61" s="6" t="s">
        <v>1</v>
      </c>
      <c r="K61" s="89" t="s">
        <v>1</v>
      </c>
      <c r="L61" s="97" t="s">
        <v>5</v>
      </c>
      <c r="M61" s="6"/>
      <c r="N61" s="6"/>
      <c r="O61" s="18" t="s">
        <v>5</v>
      </c>
      <c r="P61" s="15" t="s">
        <v>5</v>
      </c>
      <c r="Q61" s="18" t="str">
        <f>IF(api_ver=2,"Yes","No")</f>
        <v>Yes</v>
      </c>
      <c r="R61" s="15"/>
      <c r="S61" s="6" t="str">
        <f>IF(api_ver=2,"Yes","No")</f>
        <v>Yes</v>
      </c>
      <c r="T61" s="6"/>
      <c r="U61" s="6"/>
      <c r="V61" s="6"/>
      <c r="W61" s="6"/>
      <c r="X61" s="6" t="s">
        <v>237</v>
      </c>
      <c r="Y61" s="6" t="s">
        <v>237</v>
      </c>
      <c r="Z61" s="6" t="s">
        <v>5</v>
      </c>
      <c r="AA61" s="6"/>
      <c r="AB61" s="6" t="s">
        <v>5</v>
      </c>
      <c r="AC61" s="6" t="s">
        <v>5</v>
      </c>
      <c r="AD61" s="6"/>
      <c r="AE61" s="6"/>
      <c r="AF61" s="6" t="s">
        <v>5</v>
      </c>
      <c r="AG61" s="6" t="s">
        <v>5</v>
      </c>
      <c r="AH61" s="6" t="s">
        <v>1</v>
      </c>
      <c r="AI61" s="6"/>
      <c r="AJ61" s="6"/>
      <c r="AK61" s="6" t="s">
        <v>1</v>
      </c>
      <c r="AL61" s="6">
        <v>0</v>
      </c>
      <c r="AM61" s="6" t="s">
        <v>5</v>
      </c>
      <c r="AN61" s="6" t="s">
        <v>1</v>
      </c>
      <c r="AO61" s="6"/>
      <c r="AP61" s="6"/>
      <c r="AQ61" s="6"/>
      <c r="AR61" s="6" t="s">
        <v>5</v>
      </c>
      <c r="AS61" s="6" t="s">
        <v>1</v>
      </c>
      <c r="AT61" s="18"/>
      <c r="AU61" s="15"/>
      <c r="AV61" s="6" t="s">
        <v>271</v>
      </c>
      <c r="AW61" s="6"/>
      <c r="AX61" s="6" t="s">
        <v>1</v>
      </c>
      <c r="AY61" s="6"/>
      <c r="AZ61" s="6"/>
      <c r="BA61" s="6" t="s">
        <v>5</v>
      </c>
      <c r="BB61" s="6"/>
      <c r="BC61" s="6" t="s">
        <v>5</v>
      </c>
    </row>
    <row r="62" spans="1:55" s="90" customFormat="1" ht="15.5" thickTop="1" thickBot="1" x14ac:dyDescent="0.4">
      <c r="B62" s="92" t="s">
        <v>274</v>
      </c>
      <c r="C62" s="46"/>
      <c r="D62" s="6" t="s">
        <v>1</v>
      </c>
      <c r="E62" s="6" t="s">
        <v>5</v>
      </c>
      <c r="F62" s="6" t="s">
        <v>5</v>
      </c>
      <c r="G62" s="6" t="s">
        <v>5</v>
      </c>
      <c r="H62" s="18" t="s">
        <v>1</v>
      </c>
      <c r="I62" s="15" t="s">
        <v>1</v>
      </c>
      <c r="J62" s="6" t="s">
        <v>5</v>
      </c>
      <c r="K62" s="89" t="s">
        <v>1</v>
      </c>
      <c r="L62" s="97" t="s">
        <v>5</v>
      </c>
      <c r="M62" s="6" t="s">
        <v>5</v>
      </c>
      <c r="N62" s="6" t="s">
        <v>5</v>
      </c>
      <c r="O62" s="18" t="s">
        <v>5</v>
      </c>
      <c r="P62" s="15" t="s">
        <v>5</v>
      </c>
      <c r="Q62" s="18" t="str">
        <f>IF(api_ver=2,"Yes","No")</f>
        <v>Yes</v>
      </c>
      <c r="R62" s="15"/>
      <c r="S62" s="6" t="str">
        <f>IF(api_ver=2,"Yes","No")</f>
        <v>Yes</v>
      </c>
      <c r="T62" s="6"/>
      <c r="U62" s="6" t="s">
        <v>5</v>
      </c>
      <c r="V62" s="6" t="s">
        <v>5</v>
      </c>
      <c r="W62" s="6"/>
      <c r="X62" s="6" t="s">
        <v>237</v>
      </c>
      <c r="Y62" s="6" t="s">
        <v>237</v>
      </c>
      <c r="Z62" s="6" t="s">
        <v>5</v>
      </c>
      <c r="AA62" s="6" t="s">
        <v>5</v>
      </c>
      <c r="AB62" s="6" t="s">
        <v>5</v>
      </c>
      <c r="AC62" s="6" t="s">
        <v>5</v>
      </c>
      <c r="AD62" s="6"/>
      <c r="AE62" s="6" t="s">
        <v>1</v>
      </c>
      <c r="AF62" s="6" t="s">
        <v>5</v>
      </c>
      <c r="AG62" s="6" t="s">
        <v>5</v>
      </c>
      <c r="AH62" s="6" t="s">
        <v>1</v>
      </c>
      <c r="AI62" s="6" t="s">
        <v>1</v>
      </c>
      <c r="AJ62" s="6" t="s">
        <v>5</v>
      </c>
      <c r="AK62" s="6" t="s">
        <v>5</v>
      </c>
      <c r="AL62" s="6">
        <v>0</v>
      </c>
      <c r="AM62" s="6" t="s">
        <v>5</v>
      </c>
      <c r="AN62" s="6" t="s">
        <v>5</v>
      </c>
      <c r="AO62" s="6" t="s">
        <v>5</v>
      </c>
      <c r="AP62" s="6"/>
      <c r="AQ62" s="6" t="s">
        <v>5</v>
      </c>
      <c r="AR62" s="6" t="s">
        <v>5</v>
      </c>
      <c r="AS62" s="6" t="s">
        <v>5</v>
      </c>
      <c r="AT62" s="18"/>
      <c r="AU62" s="15" t="s">
        <v>5</v>
      </c>
      <c r="AV62" s="6" t="s">
        <v>5</v>
      </c>
      <c r="AW62" s="6" t="s">
        <v>5</v>
      </c>
      <c r="AX62" s="6" t="s">
        <v>1</v>
      </c>
      <c r="AY62" s="6" t="s">
        <v>5</v>
      </c>
      <c r="AZ62" s="6"/>
      <c r="BA62" s="6" t="s">
        <v>5</v>
      </c>
      <c r="BB62" s="6" t="s">
        <v>5</v>
      </c>
      <c r="BC62" s="6" t="s">
        <v>5</v>
      </c>
    </row>
    <row r="63" spans="1:55" ht="15" thickTop="1" x14ac:dyDescent="0.35">
      <c r="B63" s="108" t="str">
        <f>IF(api_ver=2,"address.type","-")</f>
        <v>address.type</v>
      </c>
      <c r="D63" s="6" t="s">
        <v>5</v>
      </c>
      <c r="E63" s="6" t="s">
        <v>5</v>
      </c>
      <c r="F63" s="6" t="s">
        <v>5</v>
      </c>
      <c r="G63" s="6" t="s">
        <v>5</v>
      </c>
      <c r="H63" s="18" t="s">
        <v>5</v>
      </c>
      <c r="I63" s="15" t="s">
        <v>5</v>
      </c>
      <c r="J63" s="6"/>
      <c r="K63" s="89" t="str">
        <f>IF(api_version=2,"Yes","No")</f>
        <v>Yes</v>
      </c>
      <c r="L63" s="97" t="s">
        <v>5</v>
      </c>
      <c r="M63" s="6"/>
      <c r="N63" s="6"/>
      <c r="O63" s="18" t="s">
        <v>5</v>
      </c>
      <c r="P63" s="15" t="s">
        <v>5</v>
      </c>
      <c r="Q63" s="18" t="str">
        <f>IF(api_ver=2,"Yes","No")</f>
        <v>Yes</v>
      </c>
      <c r="R63" s="15"/>
      <c r="S63" s="6" t="s">
        <v>5</v>
      </c>
      <c r="T63" s="6"/>
      <c r="U63" s="6"/>
      <c r="V63" s="6"/>
      <c r="W63" s="6"/>
      <c r="X63" s="6"/>
      <c r="Y63" s="6"/>
      <c r="Z63" s="6" t="s">
        <v>5</v>
      </c>
      <c r="AA63" s="6"/>
      <c r="AB63" s="6" t="s">
        <v>5</v>
      </c>
      <c r="AC63" s="6"/>
      <c r="AD63" s="6"/>
      <c r="AE63" s="6"/>
      <c r="AF63" s="6" t="s">
        <v>5</v>
      </c>
      <c r="AG63" s="6" t="s">
        <v>5</v>
      </c>
      <c r="AH63" s="6" t="s">
        <v>1</v>
      </c>
      <c r="AI63" s="6"/>
      <c r="AJ63" s="6"/>
      <c r="AK63" s="6" t="s">
        <v>5</v>
      </c>
      <c r="AL63" s="6"/>
      <c r="AM63" s="6" t="s">
        <v>5</v>
      </c>
      <c r="AN63" s="6" t="s">
        <v>5</v>
      </c>
      <c r="AO63" s="6"/>
      <c r="AP63" s="6"/>
      <c r="AQ63" s="6"/>
      <c r="AR63" s="6" t="s">
        <v>5</v>
      </c>
      <c r="AS63" s="6" t="s">
        <v>5</v>
      </c>
      <c r="AT63" s="18"/>
      <c r="AU63" s="15"/>
      <c r="AV63" s="6"/>
      <c r="AW63" s="6"/>
      <c r="AX63" s="6" t="s">
        <v>5</v>
      </c>
      <c r="AY63" s="6"/>
      <c r="AZ63" s="6"/>
      <c r="BA63" s="6"/>
      <c r="BB63" s="6"/>
      <c r="BC63" s="6" t="s">
        <v>5</v>
      </c>
    </row>
    <row r="64" spans="1:55" x14ac:dyDescent="0.35">
      <c r="B64" s="85" t="str">
        <f>IF(api_ver=2,"address.simpleValue","Address/SimpleValue")</f>
        <v>address.simpleValue</v>
      </c>
      <c r="D64" s="6" t="s">
        <v>1</v>
      </c>
      <c r="E64" s="7" t="s">
        <v>238</v>
      </c>
      <c r="F64" s="6" t="s">
        <v>5</v>
      </c>
      <c r="G64" s="6" t="s">
        <v>5</v>
      </c>
      <c r="H64" s="18" t="s">
        <v>1</v>
      </c>
      <c r="I64" s="15" t="s">
        <v>1</v>
      </c>
      <c r="J64" s="6" t="s">
        <v>1</v>
      </c>
      <c r="K64" s="89" t="s">
        <v>1</v>
      </c>
      <c r="L64" s="97" t="str">
        <f>IF(api_version=2,"Yes","No")</f>
        <v>Yes</v>
      </c>
      <c r="M64" s="6" t="s">
        <v>5</v>
      </c>
      <c r="N64" s="6" t="s">
        <v>1</v>
      </c>
      <c r="O64" s="18" t="s">
        <v>5</v>
      </c>
      <c r="P64" s="15" t="s">
        <v>5</v>
      </c>
      <c r="Q64" s="18" t="s">
        <v>1</v>
      </c>
      <c r="R64" s="15"/>
      <c r="S64" s="6" t="s">
        <v>1</v>
      </c>
      <c r="T64" s="6"/>
      <c r="U64" s="6" t="s">
        <v>5</v>
      </c>
      <c r="V64" s="6" t="s">
        <v>5</v>
      </c>
      <c r="W64" s="6" t="s">
        <v>1</v>
      </c>
      <c r="X64" s="6" t="s">
        <v>1</v>
      </c>
      <c r="Y64" s="6" t="s">
        <v>1</v>
      </c>
      <c r="Z64" s="6" t="s">
        <v>5</v>
      </c>
      <c r="AA64" s="6" t="s">
        <v>5</v>
      </c>
      <c r="AB64" s="6" t="s">
        <v>1</v>
      </c>
      <c r="AC64" s="6" t="s">
        <v>5</v>
      </c>
      <c r="AD64" s="6" t="s">
        <v>1</v>
      </c>
      <c r="AE64" s="6" t="s">
        <v>1</v>
      </c>
      <c r="AF64" s="6" t="s">
        <v>5</v>
      </c>
      <c r="AG64" s="6" t="s">
        <v>5</v>
      </c>
      <c r="AH64" s="6" t="s">
        <v>1</v>
      </c>
      <c r="AI64" s="6" t="s">
        <v>1</v>
      </c>
      <c r="AJ64" s="6" t="s">
        <v>5</v>
      </c>
      <c r="AK64" s="6" t="s">
        <v>5</v>
      </c>
      <c r="AL64" s="6" t="s">
        <v>1</v>
      </c>
      <c r="AM64" s="6" t="s">
        <v>1</v>
      </c>
      <c r="AN64" s="6" t="s">
        <v>5</v>
      </c>
      <c r="AO64" s="6" t="s">
        <v>5</v>
      </c>
      <c r="AP64" s="6" t="s">
        <v>1</v>
      </c>
      <c r="AQ64" s="6" t="s">
        <v>5</v>
      </c>
      <c r="AR64" s="6" t="s">
        <v>1</v>
      </c>
      <c r="AS64" s="6" t="s">
        <v>5</v>
      </c>
      <c r="AT64" s="18" t="s">
        <v>1</v>
      </c>
      <c r="AU64" s="15" t="s">
        <v>5</v>
      </c>
      <c r="AV64" s="6" t="s">
        <v>1</v>
      </c>
      <c r="AW64" s="6" t="s">
        <v>5</v>
      </c>
      <c r="AX64" s="6" t="s">
        <v>1</v>
      </c>
      <c r="AY64" s="6" t="s">
        <v>1</v>
      </c>
      <c r="AZ64" s="6" t="s">
        <v>5</v>
      </c>
      <c r="BA64" s="6" t="s">
        <v>5</v>
      </c>
      <c r="BB64" s="6" t="s">
        <v>5</v>
      </c>
      <c r="BC64" s="6" t="s">
        <v>5</v>
      </c>
    </row>
    <row r="65" spans="2:55" x14ac:dyDescent="0.35">
      <c r="B65" s="85" t="str">
        <f>IF(api_ver=2,"address.houseNumber","Address/HouseNumber")</f>
        <v>address.houseNumber</v>
      </c>
      <c r="D65" s="6" t="s">
        <v>1</v>
      </c>
      <c r="E65" s="6" t="s">
        <v>5</v>
      </c>
      <c r="F65" s="6" t="s">
        <v>5</v>
      </c>
      <c r="G65" s="6" t="s">
        <v>5</v>
      </c>
      <c r="H65" s="18" t="s">
        <v>5</v>
      </c>
      <c r="I65" s="15" t="s">
        <v>5</v>
      </c>
      <c r="J65" s="6"/>
      <c r="K65" s="89" t="s">
        <v>5</v>
      </c>
      <c r="L65" s="97" t="s">
        <v>5</v>
      </c>
      <c r="M65" s="6"/>
      <c r="N65" s="6"/>
      <c r="O65" s="18" t="s">
        <v>5</v>
      </c>
      <c r="P65" s="15" t="s">
        <v>5</v>
      </c>
      <c r="Q65" s="18" t="s">
        <v>5</v>
      </c>
      <c r="R65" s="15"/>
      <c r="S65" s="6" t="str">
        <f>IF(api_ver=2,"Yes","No")</f>
        <v>Yes</v>
      </c>
      <c r="T65" s="6"/>
      <c r="U65" s="6"/>
      <c r="V65" s="6"/>
      <c r="W65" s="6"/>
      <c r="X65" s="6"/>
      <c r="Y65" s="6"/>
      <c r="Z65" s="6" t="s">
        <v>5</v>
      </c>
      <c r="AA65" s="6"/>
      <c r="AB65" s="6" t="s">
        <v>5</v>
      </c>
      <c r="AC65" s="6"/>
      <c r="AD65" s="6"/>
      <c r="AE65" s="6" t="s">
        <v>1</v>
      </c>
      <c r="AF65" s="6" t="s">
        <v>5</v>
      </c>
      <c r="AG65" s="6" t="s">
        <v>5</v>
      </c>
      <c r="AH65" s="6" t="s">
        <v>5</v>
      </c>
      <c r="AI65" s="6"/>
      <c r="AJ65" s="6"/>
      <c r="AK65" s="6" t="s">
        <v>5</v>
      </c>
      <c r="AL65" s="6"/>
      <c r="AM65" s="6" t="s">
        <v>5</v>
      </c>
      <c r="AN65" s="6" t="s">
        <v>5</v>
      </c>
      <c r="AO65" s="6"/>
      <c r="AP65" s="6"/>
      <c r="AQ65" s="6"/>
      <c r="AR65" s="6" t="s">
        <v>5</v>
      </c>
      <c r="AS65" s="6" t="s">
        <v>5</v>
      </c>
      <c r="AT65" s="18"/>
      <c r="AU65" s="15"/>
      <c r="AV65" s="6"/>
      <c r="AW65" s="6"/>
      <c r="AX65" s="6" t="s">
        <v>5</v>
      </c>
      <c r="AY65" s="6"/>
      <c r="AZ65" s="6"/>
      <c r="BA65" s="6"/>
      <c r="BB65" s="6"/>
      <c r="BC65" s="6" t="s">
        <v>5</v>
      </c>
    </row>
    <row r="66" spans="2:55" x14ac:dyDescent="0.35">
      <c r="B66" s="85" t="str">
        <f>IF(api_ver=2,"address.street","Address/Street")</f>
        <v>address.street</v>
      </c>
      <c r="D66" s="6" t="s">
        <v>1</v>
      </c>
      <c r="E66" s="6" t="s">
        <v>5</v>
      </c>
      <c r="F66" s="6" t="s">
        <v>5</v>
      </c>
      <c r="G66" s="6" t="s">
        <v>5</v>
      </c>
      <c r="H66" s="18" t="s">
        <v>5</v>
      </c>
      <c r="I66" s="15" t="s">
        <v>1</v>
      </c>
      <c r="J66" s="6"/>
      <c r="K66" s="89" t="s">
        <v>1</v>
      </c>
      <c r="L66" s="97" t="s">
        <v>5</v>
      </c>
      <c r="M66" s="6"/>
      <c r="N66" s="6"/>
      <c r="O66" s="18" t="s">
        <v>5</v>
      </c>
      <c r="P66" s="15" t="s">
        <v>5</v>
      </c>
      <c r="Q66" s="18" t="s">
        <v>1</v>
      </c>
      <c r="R66" s="15"/>
      <c r="S66" s="6" t="str">
        <f>IF(api_ver=2,"Yes","No")</f>
        <v>Yes</v>
      </c>
      <c r="T66" s="6"/>
      <c r="U66" s="6"/>
      <c r="V66" s="6"/>
      <c r="W66" s="6"/>
      <c r="X66" s="6"/>
      <c r="Y66" s="6"/>
      <c r="Z66" s="6" t="s">
        <v>5</v>
      </c>
      <c r="AA66" s="6"/>
      <c r="AB66" s="6" t="s">
        <v>5</v>
      </c>
      <c r="AC66" s="6"/>
      <c r="AD66" s="6"/>
      <c r="AE66" s="6" t="s">
        <v>1</v>
      </c>
      <c r="AF66" s="6" t="s">
        <v>5</v>
      </c>
      <c r="AG66" s="6" t="s">
        <v>5</v>
      </c>
      <c r="AH66" s="6" t="s">
        <v>1</v>
      </c>
      <c r="AI66" s="6"/>
      <c r="AJ66" s="6"/>
      <c r="AK66" s="6" t="s">
        <v>5</v>
      </c>
      <c r="AL66" s="6"/>
      <c r="AM66" s="6" t="s">
        <v>5</v>
      </c>
      <c r="AN66" s="6" t="s">
        <v>5</v>
      </c>
      <c r="AO66" s="6"/>
      <c r="AP66" s="6"/>
      <c r="AQ66" s="6"/>
      <c r="AR66" s="6" t="s">
        <v>5</v>
      </c>
      <c r="AS66" s="6" t="s">
        <v>5</v>
      </c>
      <c r="AT66" s="18"/>
      <c r="AU66" s="15"/>
      <c r="AV66" s="6"/>
      <c r="AW66" s="6"/>
      <c r="AX66" s="6" t="s">
        <v>1</v>
      </c>
      <c r="AY66" s="6"/>
      <c r="AZ66" s="6"/>
      <c r="BA66" s="6"/>
      <c r="BB66" s="6"/>
      <c r="BC66" s="6" t="s">
        <v>5</v>
      </c>
    </row>
    <row r="67" spans="2:55" x14ac:dyDescent="0.35">
      <c r="B67" s="85" t="str">
        <f>IF(api_ver=2,"address.city","Address/City")</f>
        <v>address.city</v>
      </c>
      <c r="D67" s="6" t="s">
        <v>1</v>
      </c>
      <c r="E67" s="6" t="s">
        <v>5</v>
      </c>
      <c r="F67" s="6" t="s">
        <v>5</v>
      </c>
      <c r="G67" s="6" t="s">
        <v>5</v>
      </c>
      <c r="H67" s="18" t="s">
        <v>1</v>
      </c>
      <c r="I67" s="15" t="s">
        <v>1</v>
      </c>
      <c r="J67" s="6"/>
      <c r="K67" s="118" t="s">
        <v>238</v>
      </c>
      <c r="L67" s="97" t="s">
        <v>5</v>
      </c>
      <c r="M67" s="6"/>
      <c r="N67" s="6"/>
      <c r="O67" s="18" t="s">
        <v>5</v>
      </c>
      <c r="P67" s="15" t="s">
        <v>5</v>
      </c>
      <c r="Q67" s="76" t="s">
        <v>238</v>
      </c>
      <c r="R67" s="15"/>
      <c r="S67" s="6" t="str">
        <f>IF(api_ver=2,"Yes","No")</f>
        <v>Yes</v>
      </c>
      <c r="T67" s="6"/>
      <c r="U67" s="6"/>
      <c r="V67" s="6"/>
      <c r="W67" s="6"/>
      <c r="X67" s="6"/>
      <c r="Y67" s="6"/>
      <c r="Z67" s="6" t="s">
        <v>5</v>
      </c>
      <c r="AA67" s="6"/>
      <c r="AB67" s="6" t="s">
        <v>5</v>
      </c>
      <c r="AC67" s="6"/>
      <c r="AD67" s="6"/>
      <c r="AE67" s="6" t="s">
        <v>1</v>
      </c>
      <c r="AF67" s="6" t="s">
        <v>5</v>
      </c>
      <c r="AG67" s="6" t="s">
        <v>5</v>
      </c>
      <c r="AH67" s="6" t="s">
        <v>1</v>
      </c>
      <c r="AI67" s="6"/>
      <c r="AJ67" s="6"/>
      <c r="AK67" s="6" t="s">
        <v>5</v>
      </c>
      <c r="AL67" s="6"/>
      <c r="AM67" s="6" t="s">
        <v>5</v>
      </c>
      <c r="AN67" s="6" t="s">
        <v>5</v>
      </c>
      <c r="AO67" s="6"/>
      <c r="AP67" s="6"/>
      <c r="AQ67" s="6"/>
      <c r="AR67" s="6" t="s">
        <v>5</v>
      </c>
      <c r="AS67" s="6" t="s">
        <v>5</v>
      </c>
      <c r="AT67" s="18"/>
      <c r="AU67" s="15"/>
      <c r="AV67" s="6"/>
      <c r="AW67" s="6"/>
      <c r="AX67" s="6" t="s">
        <v>1</v>
      </c>
      <c r="AY67" s="6"/>
      <c r="AZ67" s="6"/>
      <c r="BA67" s="6"/>
      <c r="BB67" s="6"/>
      <c r="BC67" s="6" t="s">
        <v>5</v>
      </c>
    </row>
    <row r="68" spans="2:55" x14ac:dyDescent="0.35">
      <c r="B68" s="85" t="str">
        <f>IF(api_ver=2,"address.province","Address/Province")</f>
        <v>address.province</v>
      </c>
      <c r="D68" s="6" t="s">
        <v>1</v>
      </c>
      <c r="E68" s="6" t="s">
        <v>5</v>
      </c>
      <c r="F68" s="6" t="s">
        <v>5</v>
      </c>
      <c r="G68" s="6" t="s">
        <v>5</v>
      </c>
      <c r="H68" s="18" t="s">
        <v>5</v>
      </c>
      <c r="I68" s="15" t="s">
        <v>5</v>
      </c>
      <c r="J68" s="6"/>
      <c r="K68" s="89" t="s">
        <v>1</v>
      </c>
      <c r="L68" s="97" t="s">
        <v>5</v>
      </c>
      <c r="M68" s="6"/>
      <c r="N68" s="6"/>
      <c r="O68" s="18" t="s">
        <v>5</v>
      </c>
      <c r="P68" s="15" t="s">
        <v>5</v>
      </c>
      <c r="Q68" s="18" t="s">
        <v>1</v>
      </c>
      <c r="R68" s="15"/>
      <c r="S68" s="6" t="s">
        <v>5</v>
      </c>
      <c r="T68" s="6"/>
      <c r="U68" s="6"/>
      <c r="V68" s="6"/>
      <c r="W68" s="6"/>
      <c r="X68" s="6"/>
      <c r="Y68" s="6"/>
      <c r="Z68" s="6" t="s">
        <v>5</v>
      </c>
      <c r="AA68" s="6"/>
      <c r="AB68" s="6" t="s">
        <v>5</v>
      </c>
      <c r="AC68" s="6"/>
      <c r="AD68" s="6"/>
      <c r="AE68" s="6" t="s">
        <v>5</v>
      </c>
      <c r="AF68" s="6" t="s">
        <v>5</v>
      </c>
      <c r="AG68" s="6" t="s">
        <v>5</v>
      </c>
      <c r="AH68" s="6" t="s">
        <v>1</v>
      </c>
      <c r="AI68" s="6"/>
      <c r="AJ68" s="6"/>
      <c r="AK68" s="6" t="s">
        <v>5</v>
      </c>
      <c r="AL68" s="6"/>
      <c r="AM68" s="6" t="s">
        <v>5</v>
      </c>
      <c r="AN68" s="6" t="s">
        <v>5</v>
      </c>
      <c r="AO68" s="6"/>
      <c r="AP68" s="6"/>
      <c r="AQ68" s="6"/>
      <c r="AR68" s="6" t="s">
        <v>5</v>
      </c>
      <c r="AS68" s="6" t="s">
        <v>5</v>
      </c>
      <c r="AT68" s="18"/>
      <c r="AU68" s="15"/>
      <c r="AV68" s="6"/>
      <c r="AW68" s="6"/>
      <c r="AX68" s="6" t="s">
        <v>1</v>
      </c>
      <c r="AY68" s="6"/>
      <c r="AZ68" s="6"/>
      <c r="BA68" s="6"/>
      <c r="BB68" s="6"/>
      <c r="BC68" s="6" t="s">
        <v>5</v>
      </c>
    </row>
    <row r="69" spans="2:55" x14ac:dyDescent="0.35">
      <c r="B69" s="85" t="str">
        <f>IF(api_ver=2,"address.postalCode","Address/PostalCode")</f>
        <v>address.postalCode</v>
      </c>
      <c r="D69" s="6" t="s">
        <v>1</v>
      </c>
      <c r="E69" s="6" t="s">
        <v>5</v>
      </c>
      <c r="F69" s="6" t="s">
        <v>5</v>
      </c>
      <c r="G69" s="6" t="s">
        <v>5</v>
      </c>
      <c r="H69" s="18" t="s">
        <v>5</v>
      </c>
      <c r="I69" s="15" t="s">
        <v>1</v>
      </c>
      <c r="J69" s="6"/>
      <c r="K69" s="89" t="s">
        <v>1</v>
      </c>
      <c r="L69" s="97" t="s">
        <v>5</v>
      </c>
      <c r="M69" s="6"/>
      <c r="N69" s="6"/>
      <c r="O69" s="18" t="s">
        <v>5</v>
      </c>
      <c r="P69" s="15" t="s">
        <v>5</v>
      </c>
      <c r="Q69" s="18" t="s">
        <v>1</v>
      </c>
      <c r="R69" s="15"/>
      <c r="S69" s="6" t="str">
        <f>IF(api_ver=2,"Yes","No")</f>
        <v>Yes</v>
      </c>
      <c r="T69" s="6"/>
      <c r="U69" s="6"/>
      <c r="V69" s="6"/>
      <c r="W69" s="6"/>
      <c r="X69" s="6"/>
      <c r="Y69" s="6"/>
      <c r="Z69" s="6" t="s">
        <v>5</v>
      </c>
      <c r="AA69" s="6"/>
      <c r="AB69" s="6" t="s">
        <v>5</v>
      </c>
      <c r="AC69" s="6"/>
      <c r="AD69" s="6"/>
      <c r="AE69" s="6" t="s">
        <v>1</v>
      </c>
      <c r="AF69" s="6" t="s">
        <v>5</v>
      </c>
      <c r="AG69" s="6" t="s">
        <v>5</v>
      </c>
      <c r="AH69" s="6" t="s">
        <v>1</v>
      </c>
      <c r="AI69" s="6"/>
      <c r="AJ69" s="6"/>
      <c r="AK69" s="6" t="s">
        <v>5</v>
      </c>
      <c r="AL69" s="6"/>
      <c r="AM69" s="6" t="s">
        <v>5</v>
      </c>
      <c r="AN69" s="6" t="s">
        <v>5</v>
      </c>
      <c r="AO69" s="6"/>
      <c r="AP69" s="6"/>
      <c r="AQ69" s="6"/>
      <c r="AR69" s="6" t="s">
        <v>5</v>
      </c>
      <c r="AS69" s="6" t="s">
        <v>5</v>
      </c>
      <c r="AT69" s="18"/>
      <c r="AU69" s="15"/>
      <c r="AV69" s="6"/>
      <c r="AW69" s="6"/>
      <c r="AX69" s="6" t="s">
        <v>1</v>
      </c>
      <c r="AY69" s="6"/>
      <c r="AZ69" s="6"/>
      <c r="BA69" s="6"/>
      <c r="BB69" s="6"/>
      <c r="BC69" s="6" t="s">
        <v>5</v>
      </c>
    </row>
    <row r="70" spans="2:55" x14ac:dyDescent="0.35">
      <c r="B70" s="85" t="str">
        <f>IF(api_ver=2,"telephone","Telephone")</f>
        <v>telephone</v>
      </c>
      <c r="D70" s="6" t="s">
        <v>5</v>
      </c>
      <c r="E70" s="6" t="s">
        <v>5</v>
      </c>
      <c r="F70" s="6" t="s">
        <v>5</v>
      </c>
      <c r="G70" s="6" t="s">
        <v>5</v>
      </c>
      <c r="H70" s="18" t="s">
        <v>5</v>
      </c>
      <c r="I70" s="15" t="s">
        <v>5</v>
      </c>
      <c r="J70" s="6"/>
      <c r="K70" s="89" t="s">
        <v>5</v>
      </c>
      <c r="L70" s="97" t="s">
        <v>5</v>
      </c>
      <c r="M70" s="6"/>
      <c r="N70" s="6"/>
      <c r="O70" s="18" t="s">
        <v>5</v>
      </c>
      <c r="P70" s="15" t="s">
        <v>5</v>
      </c>
      <c r="Q70" s="18" t="s">
        <v>5</v>
      </c>
      <c r="R70" s="15"/>
      <c r="S70" s="6" t="s">
        <v>5</v>
      </c>
      <c r="T70" s="6"/>
      <c r="U70" s="6"/>
      <c r="V70" s="6"/>
      <c r="W70" s="6"/>
      <c r="X70" s="6"/>
      <c r="Y70" s="6"/>
      <c r="Z70" s="6" t="s">
        <v>5</v>
      </c>
      <c r="AA70" s="6"/>
      <c r="AB70" s="6" t="s">
        <v>5</v>
      </c>
      <c r="AC70" s="6"/>
      <c r="AD70" s="6"/>
      <c r="AE70" s="6" t="s">
        <v>5</v>
      </c>
      <c r="AF70" s="6" t="s">
        <v>5</v>
      </c>
      <c r="AG70" s="6" t="s">
        <v>5</v>
      </c>
      <c r="AH70" s="6" t="s">
        <v>5</v>
      </c>
      <c r="AI70" s="6"/>
      <c r="AJ70" s="6"/>
      <c r="AK70" s="6" t="s">
        <v>5</v>
      </c>
      <c r="AL70" s="6"/>
      <c r="AM70" s="6" t="s">
        <v>5</v>
      </c>
      <c r="AN70" s="6" t="s">
        <v>5</v>
      </c>
      <c r="AO70" s="6"/>
      <c r="AP70" s="6"/>
      <c r="AQ70" s="6"/>
      <c r="AR70" s="6" t="s">
        <v>5</v>
      </c>
      <c r="AS70" s="6" t="s">
        <v>5</v>
      </c>
      <c r="AT70" s="18"/>
      <c r="AU70" s="15"/>
      <c r="AV70" s="6"/>
      <c r="AW70" s="6"/>
      <c r="AX70" s="6" t="s">
        <v>5</v>
      </c>
      <c r="AY70" s="6"/>
      <c r="AZ70" s="6"/>
      <c r="BA70" s="6"/>
      <c r="BB70" s="6"/>
      <c r="BC70" s="6" t="s">
        <v>5</v>
      </c>
    </row>
    <row r="71" spans="2:55" ht="15" thickBot="1" x14ac:dyDescent="0.4">
      <c r="B71" s="86" t="str">
        <f>IF(api_ver=2,"country","Country")</f>
        <v>country</v>
      </c>
      <c r="D71" s="6" t="s">
        <v>1</v>
      </c>
      <c r="E71" s="7" t="str">
        <f>IF(api_ver=2,"Yes*","No")</f>
        <v>Yes*</v>
      </c>
      <c r="F71" s="6" t="s">
        <v>5</v>
      </c>
      <c r="G71" s="6" t="s">
        <v>5</v>
      </c>
      <c r="H71" s="18" t="s">
        <v>1</v>
      </c>
      <c r="I71" s="15" t="s">
        <v>5</v>
      </c>
      <c r="J71" s="6"/>
      <c r="K71" s="89" t="s">
        <v>5</v>
      </c>
      <c r="L71" s="97" t="s">
        <v>5</v>
      </c>
      <c r="M71" s="6"/>
      <c r="N71" s="6"/>
      <c r="O71" s="18" t="s">
        <v>5</v>
      </c>
      <c r="P71" s="15" t="s">
        <v>5</v>
      </c>
      <c r="Q71" s="18" t="s">
        <v>5</v>
      </c>
      <c r="R71" s="15"/>
      <c r="S71" s="6" t="str">
        <f>IF(api_ver=2,"Yes","No")</f>
        <v>Yes</v>
      </c>
      <c r="T71" s="6"/>
      <c r="U71" s="6"/>
      <c r="V71" s="6"/>
      <c r="W71" s="6"/>
      <c r="X71" s="6"/>
      <c r="Y71" s="6"/>
      <c r="Z71" s="6" t="s">
        <v>5</v>
      </c>
      <c r="AA71" s="6"/>
      <c r="AB71" s="6" t="s">
        <v>5</v>
      </c>
      <c r="AC71" s="6"/>
      <c r="AD71" s="6"/>
      <c r="AE71" s="6" t="s">
        <v>5</v>
      </c>
      <c r="AF71" s="6" t="s">
        <v>5</v>
      </c>
      <c r="AG71" s="6" t="s">
        <v>5</v>
      </c>
      <c r="AH71" s="6" t="s">
        <v>1</v>
      </c>
      <c r="AI71" s="6"/>
      <c r="AJ71" s="6"/>
      <c r="AK71" s="6" t="s">
        <v>5</v>
      </c>
      <c r="AL71" s="6"/>
      <c r="AM71" s="6" t="s">
        <v>5</v>
      </c>
      <c r="AN71" s="6" t="s">
        <v>5</v>
      </c>
      <c r="AO71" s="6"/>
      <c r="AP71" s="6"/>
      <c r="AQ71" s="6"/>
      <c r="AR71" s="6" t="s">
        <v>5</v>
      </c>
      <c r="AS71" s="6" t="s">
        <v>5</v>
      </c>
      <c r="AT71" s="18"/>
      <c r="AU71" s="15"/>
      <c r="AV71" s="6"/>
      <c r="AW71" s="6"/>
      <c r="AX71" s="6" t="s">
        <v>5</v>
      </c>
      <c r="AY71" s="6"/>
      <c r="AZ71" s="6"/>
      <c r="BA71" s="6"/>
      <c r="BB71" s="6"/>
      <c r="BC71" s="6" t="s">
        <v>5</v>
      </c>
    </row>
    <row r="72" spans="2:55" ht="15" thickTop="1" x14ac:dyDescent="0.35">
      <c r="B72" s="1" t="s">
        <v>237</v>
      </c>
      <c r="H72" s="22"/>
      <c r="I72" s="22"/>
      <c r="K72" s="117"/>
      <c r="L72" s="117"/>
    </row>
    <row r="73" spans="2:55" ht="15" thickBot="1" x14ac:dyDescent="0.4">
      <c r="B73" s="58" t="s">
        <v>12</v>
      </c>
      <c r="H73" s="22"/>
      <c r="I73" s="22"/>
      <c r="K73" s="117"/>
      <c r="L73" s="117"/>
    </row>
    <row r="74" spans="2:55" ht="15.5" thickTop="1" thickBot="1" x14ac:dyDescent="0.4">
      <c r="B74" s="110" t="s">
        <v>270</v>
      </c>
      <c r="D74" s="6" t="s">
        <v>5</v>
      </c>
      <c r="E74" s="6" t="s">
        <v>1</v>
      </c>
      <c r="F74" s="6" t="s">
        <v>5</v>
      </c>
      <c r="G74" s="6" t="s">
        <v>1</v>
      </c>
      <c r="H74" s="18" t="s">
        <v>1</v>
      </c>
      <c r="I74" s="15" t="s">
        <v>5</v>
      </c>
      <c r="J74" s="6" t="s">
        <v>5</v>
      </c>
      <c r="K74" s="89" t="s">
        <v>5</v>
      </c>
      <c r="L74" s="97" t="s">
        <v>5</v>
      </c>
      <c r="M74" s="6"/>
      <c r="N74" s="6" t="s">
        <v>5</v>
      </c>
      <c r="O74" s="18"/>
      <c r="P74" s="15"/>
      <c r="Q74" s="18" t="s">
        <v>5</v>
      </c>
      <c r="R74" s="15"/>
      <c r="S74" s="6" t="s">
        <v>5</v>
      </c>
      <c r="T74" s="6"/>
      <c r="U74" s="6"/>
      <c r="V74" s="6" t="s">
        <v>5</v>
      </c>
      <c r="W74" s="6"/>
      <c r="X74" s="6" t="s">
        <v>5</v>
      </c>
      <c r="Y74" s="6" t="s">
        <v>5</v>
      </c>
      <c r="Z74" s="6" t="s">
        <v>5</v>
      </c>
      <c r="AA74" s="6" t="s">
        <v>5</v>
      </c>
      <c r="AB74" s="6" t="s">
        <v>5</v>
      </c>
      <c r="AC74" s="6" t="s">
        <v>5</v>
      </c>
      <c r="AD74" s="6"/>
      <c r="AE74" s="6"/>
      <c r="AF74" s="6" t="s">
        <v>5</v>
      </c>
      <c r="AG74" s="6" t="s">
        <v>5</v>
      </c>
      <c r="AH74" s="6" t="s">
        <v>1</v>
      </c>
      <c r="AI74" s="6"/>
      <c r="AJ74" s="6"/>
      <c r="AK74" s="6" t="s">
        <v>5</v>
      </c>
      <c r="AL74" s="6"/>
      <c r="AM74" s="6" t="s">
        <v>5</v>
      </c>
      <c r="AN74" s="6"/>
      <c r="AO74" s="6" t="s">
        <v>5</v>
      </c>
      <c r="AP74" s="6" t="s">
        <v>5</v>
      </c>
      <c r="AQ74" s="6" t="s">
        <v>5</v>
      </c>
      <c r="AR74" s="6" t="s">
        <v>5</v>
      </c>
      <c r="AS74" s="6" t="s">
        <v>1</v>
      </c>
      <c r="AT74" s="18"/>
      <c r="AU74" s="15" t="s">
        <v>5</v>
      </c>
      <c r="AV74" s="6" t="s">
        <v>5</v>
      </c>
      <c r="AW74" s="6" t="s">
        <v>5</v>
      </c>
      <c r="AX74" s="6" t="s">
        <v>5</v>
      </c>
      <c r="AY74" s="6" t="s">
        <v>5</v>
      </c>
      <c r="AZ74" s="6" t="s">
        <v>5</v>
      </c>
      <c r="BA74" s="6" t="s">
        <v>5</v>
      </c>
      <c r="BB74" s="6" t="s">
        <v>5</v>
      </c>
      <c r="BC74" s="6" t="s">
        <v>5</v>
      </c>
    </row>
    <row r="75" spans="2:55" ht="15.5" thickTop="1" thickBot="1" x14ac:dyDescent="0.4">
      <c r="B75" s="49" t="str">
        <f>IF(api_ver=2,"name","Name")</f>
        <v>name</v>
      </c>
      <c r="D75" s="6" t="s">
        <v>5</v>
      </c>
      <c r="E75" s="6" t="s">
        <v>1</v>
      </c>
      <c r="F75" s="6" t="s">
        <v>5</v>
      </c>
      <c r="G75" s="6" t="s">
        <v>1</v>
      </c>
      <c r="H75" s="18" t="s">
        <v>1</v>
      </c>
      <c r="I75" s="15" t="s">
        <v>5</v>
      </c>
      <c r="J75" s="6" t="s">
        <v>5</v>
      </c>
      <c r="K75" s="89" t="s">
        <v>1</v>
      </c>
      <c r="L75" s="97" t="str">
        <f>IF(api_ver=2,"Yes","No")</f>
        <v>Yes</v>
      </c>
      <c r="M75" s="6" t="s">
        <v>1</v>
      </c>
      <c r="N75" s="6" t="s">
        <v>5</v>
      </c>
      <c r="O75" s="18" t="s">
        <v>1</v>
      </c>
      <c r="P75" s="15" t="s">
        <v>5</v>
      </c>
      <c r="Q75" s="18" t="s">
        <v>1</v>
      </c>
      <c r="R75" s="15" t="s">
        <v>1</v>
      </c>
      <c r="S75" s="6" t="s">
        <v>1</v>
      </c>
      <c r="T75" s="6"/>
      <c r="U75" s="6" t="s">
        <v>1</v>
      </c>
      <c r="V75" s="6" t="s">
        <v>5</v>
      </c>
      <c r="W75" s="6" t="s">
        <v>1</v>
      </c>
      <c r="X75" s="6" t="s">
        <v>5</v>
      </c>
      <c r="Y75" s="6" t="s">
        <v>5</v>
      </c>
      <c r="Z75" s="6" t="s">
        <v>5</v>
      </c>
      <c r="AA75" s="6" t="s">
        <v>5</v>
      </c>
      <c r="AB75" s="6" t="s">
        <v>5</v>
      </c>
      <c r="AC75" s="6" t="s">
        <v>5</v>
      </c>
      <c r="AD75" s="6" t="s">
        <v>1</v>
      </c>
      <c r="AE75" s="6" t="s">
        <v>1</v>
      </c>
      <c r="AF75" s="6" t="s">
        <v>5</v>
      </c>
      <c r="AG75" s="6" t="s">
        <v>5</v>
      </c>
      <c r="AH75" s="6" t="s">
        <v>1</v>
      </c>
      <c r="AI75" s="6" t="s">
        <v>1</v>
      </c>
      <c r="AJ75" s="6" t="s">
        <v>1</v>
      </c>
      <c r="AK75" s="6" t="s">
        <v>5</v>
      </c>
      <c r="AL75" s="6" t="s">
        <v>1</v>
      </c>
      <c r="AM75" s="6" t="s">
        <v>5</v>
      </c>
      <c r="AN75" s="6"/>
      <c r="AO75" s="6" t="s">
        <v>5</v>
      </c>
      <c r="AP75" s="6" t="s">
        <v>5</v>
      </c>
      <c r="AQ75" s="6" t="s">
        <v>5</v>
      </c>
      <c r="AR75" s="6" t="s">
        <v>5</v>
      </c>
      <c r="AS75" s="6" t="s">
        <v>1</v>
      </c>
      <c r="AT75" s="18" t="s">
        <v>1</v>
      </c>
      <c r="AU75" s="15" t="s">
        <v>5</v>
      </c>
      <c r="AV75" s="6" t="s">
        <v>5</v>
      </c>
      <c r="AW75" s="6" t="s">
        <v>5</v>
      </c>
      <c r="AX75" s="6" t="s">
        <v>5</v>
      </c>
      <c r="AY75" s="6" t="s">
        <v>5</v>
      </c>
      <c r="AZ75" s="6" t="s">
        <v>5</v>
      </c>
      <c r="BA75" s="6" t="s">
        <v>5</v>
      </c>
      <c r="BB75" s="6" t="s">
        <v>5</v>
      </c>
      <c r="BC75" s="6" t="s">
        <v>5</v>
      </c>
    </row>
    <row r="76" spans="2:55" ht="15.5" thickTop="1" thickBot="1" x14ac:dyDescent="0.4">
      <c r="B76" s="109" t="str">
        <f>IF(api_ver=2,"title","-")</f>
        <v>title</v>
      </c>
      <c r="D76" s="6" t="s">
        <v>5</v>
      </c>
      <c r="E76" s="6" t="s">
        <v>5</v>
      </c>
      <c r="F76" s="6" t="s">
        <v>5</v>
      </c>
      <c r="G76" s="6" t="s">
        <v>5</v>
      </c>
      <c r="H76" s="18" t="s">
        <v>5</v>
      </c>
      <c r="I76" s="15" t="s">
        <v>5</v>
      </c>
      <c r="J76" s="6" t="s">
        <v>5</v>
      </c>
      <c r="K76" s="89" t="s">
        <v>5</v>
      </c>
      <c r="L76" s="97" t="s">
        <v>5</v>
      </c>
      <c r="M76" s="6"/>
      <c r="N76" s="6" t="s">
        <v>5</v>
      </c>
      <c r="O76" s="18"/>
      <c r="P76" s="15"/>
      <c r="Q76" s="18" t="s">
        <v>5</v>
      </c>
      <c r="R76" s="15"/>
      <c r="S76" s="6" t="s">
        <v>5</v>
      </c>
      <c r="T76" s="6"/>
      <c r="U76" s="6"/>
      <c r="V76" s="6" t="s">
        <v>5</v>
      </c>
      <c r="W76" s="6"/>
      <c r="X76" s="6" t="s">
        <v>5</v>
      </c>
      <c r="Y76" s="6" t="s">
        <v>5</v>
      </c>
      <c r="Z76" s="6" t="s">
        <v>5</v>
      </c>
      <c r="AA76" s="6" t="s">
        <v>5</v>
      </c>
      <c r="AB76" s="6" t="s">
        <v>5</v>
      </c>
      <c r="AC76" s="6" t="s">
        <v>5</v>
      </c>
      <c r="AD76" s="6"/>
      <c r="AE76" s="6"/>
      <c r="AF76" s="6" t="s">
        <v>5</v>
      </c>
      <c r="AG76" s="6" t="s">
        <v>5</v>
      </c>
      <c r="AH76" s="6" t="s">
        <v>1</v>
      </c>
      <c r="AI76" s="6"/>
      <c r="AJ76" s="6"/>
      <c r="AK76" s="6" t="s">
        <v>5</v>
      </c>
      <c r="AL76" s="6">
        <v>0</v>
      </c>
      <c r="AM76" s="6" t="s">
        <v>5</v>
      </c>
      <c r="AN76" s="6"/>
      <c r="AO76" s="6" t="s">
        <v>5</v>
      </c>
      <c r="AP76" s="6" t="s">
        <v>5</v>
      </c>
      <c r="AQ76" s="6" t="s">
        <v>5</v>
      </c>
      <c r="AR76" s="6" t="s">
        <v>5</v>
      </c>
      <c r="AS76" s="6" t="s">
        <v>5</v>
      </c>
      <c r="AT76" s="18"/>
      <c r="AU76" s="15" t="s">
        <v>5</v>
      </c>
      <c r="AV76" s="6" t="s">
        <v>5</v>
      </c>
      <c r="AW76" s="6" t="s">
        <v>5</v>
      </c>
      <c r="AX76" s="6" t="s">
        <v>5</v>
      </c>
      <c r="AY76" s="6" t="s">
        <v>5</v>
      </c>
      <c r="AZ76" s="6" t="s">
        <v>5</v>
      </c>
      <c r="BA76" s="6" t="s">
        <v>5</v>
      </c>
      <c r="BB76" s="6" t="s">
        <v>5</v>
      </c>
      <c r="BC76" s="6" t="s">
        <v>5</v>
      </c>
    </row>
    <row r="77" spans="2:55" ht="15.5" thickTop="1" thickBot="1" x14ac:dyDescent="0.4">
      <c r="B77" s="109" t="str">
        <f>IF(api_ver=2,"firstNames","-")</f>
        <v>firstNames</v>
      </c>
      <c r="D77" s="6" t="s">
        <v>5</v>
      </c>
      <c r="E77" s="6" t="s">
        <v>1</v>
      </c>
      <c r="F77" s="6" t="s">
        <v>5</v>
      </c>
      <c r="G77" s="6" t="str">
        <f>IF(api_version=2,"Yes","No")</f>
        <v>Yes</v>
      </c>
      <c r="H77" s="18" t="s">
        <v>5</v>
      </c>
      <c r="I77" s="15" t="s">
        <v>5</v>
      </c>
      <c r="J77" s="6" t="s">
        <v>5</v>
      </c>
      <c r="K77" s="89" t="s">
        <v>5</v>
      </c>
      <c r="L77" s="97" t="s">
        <v>5</v>
      </c>
      <c r="M77" s="6"/>
      <c r="N77" s="6" t="s">
        <v>5</v>
      </c>
      <c r="O77" s="18"/>
      <c r="P77" s="15"/>
      <c r="Q77" s="18" t="s">
        <v>5</v>
      </c>
      <c r="R77" s="15"/>
      <c r="S77" s="6" t="s">
        <v>5</v>
      </c>
      <c r="T77" s="6"/>
      <c r="U77" s="6"/>
      <c r="V77" s="6" t="s">
        <v>5</v>
      </c>
      <c r="W77" s="6"/>
      <c r="X77" s="6" t="s">
        <v>5</v>
      </c>
      <c r="Y77" s="6" t="s">
        <v>5</v>
      </c>
      <c r="Z77" s="6" t="s">
        <v>5</v>
      </c>
      <c r="AA77" s="6" t="s">
        <v>5</v>
      </c>
      <c r="AB77" s="6" t="s">
        <v>5</v>
      </c>
      <c r="AC77" s="6" t="s">
        <v>5</v>
      </c>
      <c r="AD77" s="6"/>
      <c r="AE77" s="6"/>
      <c r="AF77" s="6" t="s">
        <v>5</v>
      </c>
      <c r="AG77" s="6" t="s">
        <v>5</v>
      </c>
      <c r="AH77" s="6" t="s">
        <v>1</v>
      </c>
      <c r="AI77" s="6"/>
      <c r="AJ77" s="6"/>
      <c r="AK77" s="6" t="s">
        <v>5</v>
      </c>
      <c r="AL77" s="6">
        <v>0</v>
      </c>
      <c r="AM77" s="6" t="s">
        <v>5</v>
      </c>
      <c r="AN77" s="6"/>
      <c r="AO77" s="6" t="s">
        <v>5</v>
      </c>
      <c r="AP77" s="6" t="s">
        <v>5</v>
      </c>
      <c r="AQ77" s="6" t="s">
        <v>5</v>
      </c>
      <c r="AR77" s="6" t="s">
        <v>5</v>
      </c>
      <c r="AS77" s="6" t="s">
        <v>238</v>
      </c>
      <c r="AT77" s="18"/>
      <c r="AU77" s="15" t="s">
        <v>5</v>
      </c>
      <c r="AV77" s="6" t="s">
        <v>5</v>
      </c>
      <c r="AW77" s="6" t="s">
        <v>5</v>
      </c>
      <c r="AX77" s="6" t="s">
        <v>5</v>
      </c>
      <c r="AY77" s="6" t="s">
        <v>5</v>
      </c>
      <c r="AZ77" s="6" t="s">
        <v>5</v>
      </c>
      <c r="BA77" s="6" t="s">
        <v>5</v>
      </c>
      <c r="BB77" s="6" t="s">
        <v>5</v>
      </c>
      <c r="BC77" s="6" t="s">
        <v>5</v>
      </c>
    </row>
    <row r="78" spans="2:55" ht="15.5" thickTop="1" thickBot="1" x14ac:dyDescent="0.4">
      <c r="B78" s="109" t="str">
        <f>IF(api_ver=2,"firstName","-")</f>
        <v>firstName</v>
      </c>
      <c r="C78" s="46" t="s">
        <v>171</v>
      </c>
      <c r="D78" s="6" t="s">
        <v>5</v>
      </c>
      <c r="E78" s="6" t="s">
        <v>5</v>
      </c>
      <c r="F78" s="6" t="s">
        <v>5</v>
      </c>
      <c r="G78" s="6" t="s">
        <v>5</v>
      </c>
      <c r="H78" s="18" t="s">
        <v>1</v>
      </c>
      <c r="I78" s="15" t="s">
        <v>5</v>
      </c>
      <c r="J78" s="6" t="s">
        <v>5</v>
      </c>
      <c r="K78" s="89" t="s">
        <v>5</v>
      </c>
      <c r="L78" s="97" t="s">
        <v>5</v>
      </c>
      <c r="M78" s="6"/>
      <c r="N78" s="6" t="s">
        <v>5</v>
      </c>
      <c r="O78" s="18"/>
      <c r="P78" s="15"/>
      <c r="Q78" s="18" t="s">
        <v>5</v>
      </c>
      <c r="R78" s="15"/>
      <c r="S78" s="6" t="s">
        <v>5</v>
      </c>
      <c r="T78" s="6"/>
      <c r="U78" s="6"/>
      <c r="V78" s="6" t="s">
        <v>5</v>
      </c>
      <c r="W78" s="6"/>
      <c r="X78" s="6" t="s">
        <v>5</v>
      </c>
      <c r="Y78" s="6" t="s">
        <v>5</v>
      </c>
      <c r="Z78" s="6" t="s">
        <v>5</v>
      </c>
      <c r="AA78" s="6" t="s">
        <v>5</v>
      </c>
      <c r="AB78" s="6" t="s">
        <v>5</v>
      </c>
      <c r="AC78" s="6" t="s">
        <v>5</v>
      </c>
      <c r="AD78" s="6"/>
      <c r="AE78" s="6"/>
      <c r="AF78" s="6" t="s">
        <v>5</v>
      </c>
      <c r="AG78" s="6" t="s">
        <v>5</v>
      </c>
      <c r="AH78" s="6" t="s">
        <v>1</v>
      </c>
      <c r="AI78" s="6"/>
      <c r="AJ78" s="6"/>
      <c r="AK78" s="6" t="s">
        <v>5</v>
      </c>
      <c r="AL78" s="6">
        <v>0</v>
      </c>
      <c r="AM78" s="6" t="s">
        <v>5</v>
      </c>
      <c r="AN78" s="6"/>
      <c r="AO78" s="6" t="s">
        <v>5</v>
      </c>
      <c r="AP78" s="6" t="s">
        <v>5</v>
      </c>
      <c r="AQ78" s="6" t="s">
        <v>5</v>
      </c>
      <c r="AR78" s="6" t="s">
        <v>5</v>
      </c>
      <c r="AS78" s="6" t="s">
        <v>1</v>
      </c>
      <c r="AT78" s="18"/>
      <c r="AU78" s="15" t="s">
        <v>5</v>
      </c>
      <c r="AV78" s="6" t="s">
        <v>5</v>
      </c>
      <c r="AW78" s="6" t="s">
        <v>5</v>
      </c>
      <c r="AX78" s="6" t="s">
        <v>5</v>
      </c>
      <c r="AY78" s="6" t="s">
        <v>5</v>
      </c>
      <c r="AZ78" s="6" t="s">
        <v>5</v>
      </c>
      <c r="BA78" s="6" t="s">
        <v>5</v>
      </c>
      <c r="BB78" s="6" t="s">
        <v>5</v>
      </c>
      <c r="BC78" s="6" t="s">
        <v>5</v>
      </c>
    </row>
    <row r="79" spans="2:55" ht="15.5" thickTop="1" thickBot="1" x14ac:dyDescent="0.4">
      <c r="B79" s="109" t="str">
        <f>IF(api_ver=2,"middleName","-")</f>
        <v>middleName</v>
      </c>
      <c r="C79" s="46" t="s">
        <v>171</v>
      </c>
      <c r="D79" s="6" t="s">
        <v>5</v>
      </c>
      <c r="E79" s="6" t="s">
        <v>5</v>
      </c>
      <c r="F79" s="6" t="s">
        <v>5</v>
      </c>
      <c r="G79" s="6" t="s">
        <v>5</v>
      </c>
      <c r="H79" s="18" t="s">
        <v>5</v>
      </c>
      <c r="I79" s="15" t="s">
        <v>5</v>
      </c>
      <c r="J79" s="6" t="s">
        <v>5</v>
      </c>
      <c r="K79" s="89" t="s">
        <v>5</v>
      </c>
      <c r="L79" s="97" t="s">
        <v>5</v>
      </c>
      <c r="M79" s="6"/>
      <c r="N79" s="6" t="s">
        <v>5</v>
      </c>
      <c r="O79" s="18"/>
      <c r="P79" s="15"/>
      <c r="Q79" s="18" t="s">
        <v>5</v>
      </c>
      <c r="R79" s="15"/>
      <c r="S79" s="6" t="s">
        <v>5</v>
      </c>
      <c r="T79" s="6"/>
      <c r="U79" s="6"/>
      <c r="V79" s="6" t="s">
        <v>5</v>
      </c>
      <c r="W79" s="6"/>
      <c r="X79" s="6" t="s">
        <v>5</v>
      </c>
      <c r="Y79" s="6" t="s">
        <v>5</v>
      </c>
      <c r="Z79" s="6" t="s">
        <v>5</v>
      </c>
      <c r="AA79" s="6" t="s">
        <v>5</v>
      </c>
      <c r="AB79" s="6" t="s">
        <v>5</v>
      </c>
      <c r="AC79" s="6" t="s">
        <v>5</v>
      </c>
      <c r="AD79" s="6"/>
      <c r="AE79" s="6"/>
      <c r="AF79" s="6" t="s">
        <v>5</v>
      </c>
      <c r="AG79" s="6" t="s">
        <v>5</v>
      </c>
      <c r="AH79" s="6" t="s">
        <v>5</v>
      </c>
      <c r="AI79" s="6"/>
      <c r="AJ79" s="6"/>
      <c r="AK79" s="6" t="s">
        <v>5</v>
      </c>
      <c r="AL79" s="6">
        <v>0</v>
      </c>
      <c r="AM79" s="6" t="s">
        <v>5</v>
      </c>
      <c r="AN79" s="6"/>
      <c r="AO79" s="6" t="s">
        <v>5</v>
      </c>
      <c r="AP79" s="6" t="s">
        <v>5</v>
      </c>
      <c r="AQ79" s="6" t="s">
        <v>5</v>
      </c>
      <c r="AR79" s="6" t="s">
        <v>5</v>
      </c>
      <c r="AS79" s="6" t="s">
        <v>1</v>
      </c>
      <c r="AT79" s="18"/>
      <c r="AU79" s="15" t="s">
        <v>5</v>
      </c>
      <c r="AV79" s="6" t="s">
        <v>5</v>
      </c>
      <c r="AW79" s="6" t="s">
        <v>5</v>
      </c>
      <c r="AX79" s="6" t="s">
        <v>5</v>
      </c>
      <c r="AY79" s="6" t="s">
        <v>5</v>
      </c>
      <c r="AZ79" s="6" t="s">
        <v>5</v>
      </c>
      <c r="BA79" s="6" t="s">
        <v>5</v>
      </c>
      <c r="BB79" s="6" t="s">
        <v>5</v>
      </c>
      <c r="BC79" s="6" t="s">
        <v>5</v>
      </c>
    </row>
    <row r="80" spans="2:55" ht="15.5" thickTop="1" thickBot="1" x14ac:dyDescent="0.4">
      <c r="B80" s="109" t="str">
        <f>IF(api_ver=2,"surname","-")</f>
        <v>surname</v>
      </c>
      <c r="D80" s="6" t="s">
        <v>5</v>
      </c>
      <c r="E80" s="6" t="s">
        <v>1</v>
      </c>
      <c r="F80" s="6" t="s">
        <v>5</v>
      </c>
      <c r="G80" s="6" t="str">
        <f>IF(api_version=2,"Yes","No")</f>
        <v>Yes</v>
      </c>
      <c r="H80" s="18" t="s">
        <v>1</v>
      </c>
      <c r="I80" s="15" t="s">
        <v>5</v>
      </c>
      <c r="J80" s="6" t="s">
        <v>5</v>
      </c>
      <c r="K80" s="89" t="s">
        <v>5</v>
      </c>
      <c r="L80" s="97" t="s">
        <v>5</v>
      </c>
      <c r="M80" s="6"/>
      <c r="N80" s="6" t="s">
        <v>5</v>
      </c>
      <c r="O80" s="18"/>
      <c r="P80" s="15"/>
      <c r="Q80" s="18" t="s">
        <v>5</v>
      </c>
      <c r="R80" s="15"/>
      <c r="S80" s="6" t="s">
        <v>5</v>
      </c>
      <c r="T80" s="6"/>
      <c r="U80" s="6"/>
      <c r="V80" s="6" t="s">
        <v>5</v>
      </c>
      <c r="W80" s="6"/>
      <c r="X80" s="6" t="s">
        <v>5</v>
      </c>
      <c r="Y80" s="6" t="s">
        <v>5</v>
      </c>
      <c r="Z80" s="6" t="s">
        <v>5</v>
      </c>
      <c r="AA80" s="6" t="s">
        <v>5</v>
      </c>
      <c r="AB80" s="6" t="s">
        <v>5</v>
      </c>
      <c r="AC80" s="6" t="s">
        <v>5</v>
      </c>
      <c r="AD80" s="6"/>
      <c r="AE80" s="6"/>
      <c r="AF80" s="6" t="s">
        <v>5</v>
      </c>
      <c r="AG80" s="6" t="s">
        <v>5</v>
      </c>
      <c r="AH80" s="6" t="s">
        <v>1</v>
      </c>
      <c r="AI80" s="6"/>
      <c r="AJ80" s="6"/>
      <c r="AK80" s="6" t="s">
        <v>5</v>
      </c>
      <c r="AL80" s="6">
        <v>0</v>
      </c>
      <c r="AM80" s="6" t="s">
        <v>5</v>
      </c>
      <c r="AN80" s="6"/>
      <c r="AO80" s="6" t="s">
        <v>5</v>
      </c>
      <c r="AP80" s="6" t="s">
        <v>5</v>
      </c>
      <c r="AQ80" s="6" t="s">
        <v>5</v>
      </c>
      <c r="AR80" s="6" t="s">
        <v>5</v>
      </c>
      <c r="AS80" s="6" t="s">
        <v>1</v>
      </c>
      <c r="AT80" s="18"/>
      <c r="AU80" s="15" t="s">
        <v>5</v>
      </c>
      <c r="AV80" s="6" t="s">
        <v>5</v>
      </c>
      <c r="AW80" s="6" t="s">
        <v>5</v>
      </c>
      <c r="AX80" s="6" t="s">
        <v>5</v>
      </c>
      <c r="AY80" s="6" t="s">
        <v>5</v>
      </c>
      <c r="AZ80" s="6" t="s">
        <v>5</v>
      </c>
      <c r="BA80" s="6" t="s">
        <v>5</v>
      </c>
      <c r="BB80" s="6" t="s">
        <v>5</v>
      </c>
      <c r="BC80" s="6" t="s">
        <v>5</v>
      </c>
    </row>
    <row r="81" spans="2:55" ht="15.5" thickTop="1" thickBot="1" x14ac:dyDescent="0.4">
      <c r="B81" s="92" t="s">
        <v>274</v>
      </c>
      <c r="D81" s="6" t="s">
        <v>5</v>
      </c>
      <c r="E81" s="6" t="s">
        <v>5</v>
      </c>
      <c r="F81" s="6" t="s">
        <v>5</v>
      </c>
      <c r="G81" s="6" t="s">
        <v>5</v>
      </c>
      <c r="H81" s="18" t="s">
        <v>1</v>
      </c>
      <c r="I81" s="15" t="s">
        <v>5</v>
      </c>
      <c r="J81" s="6" t="s">
        <v>5</v>
      </c>
      <c r="K81" s="89" t="s">
        <v>5</v>
      </c>
      <c r="L81" s="97" t="s">
        <v>5</v>
      </c>
      <c r="M81" s="6"/>
      <c r="N81" s="6" t="s">
        <v>5</v>
      </c>
      <c r="O81" s="18"/>
      <c r="P81" s="15"/>
      <c r="Q81" s="18" t="str">
        <f>IF(api_ver=2,"Yes","No")</f>
        <v>Yes</v>
      </c>
      <c r="R81" s="15"/>
      <c r="S81" s="6" t="s">
        <v>5</v>
      </c>
      <c r="T81" s="6"/>
      <c r="U81" s="6"/>
      <c r="V81" s="6" t="s">
        <v>5</v>
      </c>
      <c r="W81" s="6"/>
      <c r="X81" s="6" t="s">
        <v>5</v>
      </c>
      <c r="Y81" s="6" t="s">
        <v>5</v>
      </c>
      <c r="Z81" s="6" t="s">
        <v>5</v>
      </c>
      <c r="AA81" s="6" t="s">
        <v>5</v>
      </c>
      <c r="AB81" s="6" t="s">
        <v>5</v>
      </c>
      <c r="AC81" s="6" t="s">
        <v>5</v>
      </c>
      <c r="AD81" s="6"/>
      <c r="AE81" s="6" t="s">
        <v>1</v>
      </c>
      <c r="AF81" s="6" t="s">
        <v>5</v>
      </c>
      <c r="AG81" s="6" t="s">
        <v>5</v>
      </c>
      <c r="AH81" s="6" t="s">
        <v>1</v>
      </c>
      <c r="AI81" s="6" t="s">
        <v>5</v>
      </c>
      <c r="AJ81" s="6"/>
      <c r="AK81" s="6" t="s">
        <v>5</v>
      </c>
      <c r="AL81" s="6">
        <v>0</v>
      </c>
      <c r="AM81" s="6" t="s">
        <v>5</v>
      </c>
      <c r="AN81" s="6"/>
      <c r="AO81" s="6" t="s">
        <v>5</v>
      </c>
      <c r="AP81" s="6" t="s">
        <v>5</v>
      </c>
      <c r="AQ81" s="6" t="s">
        <v>5</v>
      </c>
      <c r="AR81" s="6" t="s">
        <v>5</v>
      </c>
      <c r="AS81" s="6" t="s">
        <v>5</v>
      </c>
      <c r="AT81" s="18"/>
      <c r="AU81" s="15" t="s">
        <v>5</v>
      </c>
      <c r="AV81" s="6" t="s">
        <v>5</v>
      </c>
      <c r="AW81" s="6" t="s">
        <v>5</v>
      </c>
      <c r="AX81" s="6" t="s">
        <v>5</v>
      </c>
      <c r="AY81" s="6" t="s">
        <v>5</v>
      </c>
      <c r="AZ81" s="6" t="s">
        <v>5</v>
      </c>
      <c r="BA81" s="6" t="s">
        <v>5</v>
      </c>
      <c r="BB81" s="6" t="s">
        <v>5</v>
      </c>
      <c r="BC81" s="6" t="s">
        <v>5</v>
      </c>
    </row>
    <row r="82" spans="2:55" ht="15" thickTop="1" x14ac:dyDescent="0.35">
      <c r="B82" s="108" t="str">
        <f>IF(api_ver=2,"type","-")</f>
        <v>type</v>
      </c>
      <c r="D82" s="6" t="s">
        <v>5</v>
      </c>
      <c r="E82" s="6" t="s">
        <v>5</v>
      </c>
      <c r="F82" s="6" t="s">
        <v>5</v>
      </c>
      <c r="G82" s="6" t="s">
        <v>5</v>
      </c>
      <c r="H82" s="18" t="s">
        <v>5</v>
      </c>
      <c r="I82" s="15" t="s">
        <v>5</v>
      </c>
      <c r="J82" s="6" t="s">
        <v>5</v>
      </c>
      <c r="K82" s="89" t="s">
        <v>5</v>
      </c>
      <c r="L82" s="97" t="s">
        <v>5</v>
      </c>
      <c r="M82" s="6"/>
      <c r="N82" s="6" t="s">
        <v>5</v>
      </c>
      <c r="O82" s="18"/>
      <c r="P82" s="15"/>
      <c r="Q82" s="18" t="s">
        <v>5</v>
      </c>
      <c r="R82" s="15"/>
      <c r="S82" s="6" t="s">
        <v>5</v>
      </c>
      <c r="T82" s="6"/>
      <c r="U82" s="6"/>
      <c r="V82" s="6" t="s">
        <v>5</v>
      </c>
      <c r="W82" s="6"/>
      <c r="X82" s="6" t="s">
        <v>5</v>
      </c>
      <c r="Y82" s="6" t="s">
        <v>5</v>
      </c>
      <c r="Z82" s="6" t="s">
        <v>5</v>
      </c>
      <c r="AA82" s="6" t="s">
        <v>5</v>
      </c>
      <c r="AB82" s="6" t="s">
        <v>5</v>
      </c>
      <c r="AC82" s="6" t="s">
        <v>5</v>
      </c>
      <c r="AD82" s="6"/>
      <c r="AE82" s="6"/>
      <c r="AF82" s="6" t="s">
        <v>5</v>
      </c>
      <c r="AG82" s="6" t="s">
        <v>5</v>
      </c>
      <c r="AH82" s="6" t="s">
        <v>1</v>
      </c>
      <c r="AI82" s="6"/>
      <c r="AJ82" s="6"/>
      <c r="AK82" s="6" t="s">
        <v>5</v>
      </c>
      <c r="AL82" s="6"/>
      <c r="AM82" s="6" t="s">
        <v>5</v>
      </c>
      <c r="AN82" s="6"/>
      <c r="AO82" s="6" t="s">
        <v>5</v>
      </c>
      <c r="AP82" s="6" t="s">
        <v>5</v>
      </c>
      <c r="AQ82" s="6" t="s">
        <v>5</v>
      </c>
      <c r="AR82" s="6" t="s">
        <v>5</v>
      </c>
      <c r="AS82" s="6" t="s">
        <v>5</v>
      </c>
      <c r="AT82" s="18"/>
      <c r="AU82" s="15" t="s">
        <v>5</v>
      </c>
      <c r="AV82" s="6" t="s">
        <v>5</v>
      </c>
      <c r="AW82" s="6" t="s">
        <v>5</v>
      </c>
      <c r="AX82" s="6" t="s">
        <v>5</v>
      </c>
      <c r="AY82" s="6" t="s">
        <v>5</v>
      </c>
      <c r="AZ82" s="6" t="s">
        <v>5</v>
      </c>
      <c r="BA82" s="6" t="s">
        <v>5</v>
      </c>
      <c r="BB82" s="6" t="s">
        <v>5</v>
      </c>
      <c r="BC82" s="6" t="s">
        <v>5</v>
      </c>
    </row>
    <row r="83" spans="2:55" x14ac:dyDescent="0.35">
      <c r="B83" s="85" t="str">
        <f>IF(api_ver=2,"simpleValue","SimpleValue")</f>
        <v>simpleValue</v>
      </c>
      <c r="D83" s="6" t="s">
        <v>5</v>
      </c>
      <c r="E83" s="7" t="s">
        <v>238</v>
      </c>
      <c r="F83" s="6" t="s">
        <v>5</v>
      </c>
      <c r="G83" s="6" t="s">
        <v>5</v>
      </c>
      <c r="H83" s="18" t="s">
        <v>1</v>
      </c>
      <c r="I83" s="15" t="s">
        <v>5</v>
      </c>
      <c r="J83" s="6" t="s">
        <v>5</v>
      </c>
      <c r="K83" s="89" t="s">
        <v>5</v>
      </c>
      <c r="L83" s="97" t="str">
        <f>IF(api_ver=2,"Yes","No")</f>
        <v>Yes</v>
      </c>
      <c r="M83" s="6" t="s">
        <v>5</v>
      </c>
      <c r="N83" s="6" t="s">
        <v>5</v>
      </c>
      <c r="O83" s="18" t="s">
        <v>5</v>
      </c>
      <c r="P83" s="15" t="s">
        <v>5</v>
      </c>
      <c r="Q83" s="18" t="s">
        <v>5</v>
      </c>
      <c r="R83" s="15" t="s">
        <v>5</v>
      </c>
      <c r="S83" s="6" t="s">
        <v>5</v>
      </c>
      <c r="T83" s="6"/>
      <c r="U83" s="6" t="s">
        <v>5</v>
      </c>
      <c r="V83" s="6" t="s">
        <v>5</v>
      </c>
      <c r="W83" s="6" t="s">
        <v>1</v>
      </c>
      <c r="X83" s="6" t="s">
        <v>5</v>
      </c>
      <c r="Y83" s="6" t="s">
        <v>5</v>
      </c>
      <c r="Z83" s="6" t="s">
        <v>5</v>
      </c>
      <c r="AA83" s="6" t="s">
        <v>5</v>
      </c>
      <c r="AB83" s="6" t="s">
        <v>5</v>
      </c>
      <c r="AC83" s="6" t="s">
        <v>5</v>
      </c>
      <c r="AD83" s="6" t="s">
        <v>1</v>
      </c>
      <c r="AE83" s="6" t="s">
        <v>1</v>
      </c>
      <c r="AF83" s="6" t="s">
        <v>5</v>
      </c>
      <c r="AG83" s="6" t="s">
        <v>5</v>
      </c>
      <c r="AH83" s="6" t="s">
        <v>1</v>
      </c>
      <c r="AI83" s="6" t="s">
        <v>1</v>
      </c>
      <c r="AJ83" s="6" t="s">
        <v>5</v>
      </c>
      <c r="AK83" s="6" t="s">
        <v>5</v>
      </c>
      <c r="AL83" s="6" t="s">
        <v>1</v>
      </c>
      <c r="AM83" s="6" t="s">
        <v>5</v>
      </c>
      <c r="AN83" s="6"/>
      <c r="AO83" s="6" t="s">
        <v>5</v>
      </c>
      <c r="AP83" s="6" t="s">
        <v>5</v>
      </c>
      <c r="AQ83" s="6" t="s">
        <v>5</v>
      </c>
      <c r="AR83" s="6" t="s">
        <v>5</v>
      </c>
      <c r="AS83" s="6" t="s">
        <v>5</v>
      </c>
      <c r="AT83" s="18" t="s">
        <v>1</v>
      </c>
      <c r="AU83" s="15" t="s">
        <v>5</v>
      </c>
      <c r="AV83" s="6" t="s">
        <v>5</v>
      </c>
      <c r="AW83" s="6" t="s">
        <v>5</v>
      </c>
      <c r="AX83" s="6" t="s">
        <v>5</v>
      </c>
      <c r="AY83" s="6" t="s">
        <v>5</v>
      </c>
      <c r="AZ83" s="6" t="s">
        <v>5</v>
      </c>
      <c r="BA83" s="6" t="s">
        <v>5</v>
      </c>
      <c r="BB83" s="6" t="s">
        <v>5</v>
      </c>
      <c r="BC83" s="6" t="s">
        <v>5</v>
      </c>
    </row>
    <row r="84" spans="2:55" x14ac:dyDescent="0.35">
      <c r="B84" s="85" t="str">
        <f>IF(api_ver=2,"houseNumber","HouseNumber")</f>
        <v>houseNumber</v>
      </c>
      <c r="D84" s="6" t="s">
        <v>5</v>
      </c>
      <c r="E84" s="6" t="s">
        <v>5</v>
      </c>
      <c r="F84" s="6" t="s">
        <v>5</v>
      </c>
      <c r="G84" s="6" t="s">
        <v>5</v>
      </c>
      <c r="H84" s="18" t="s">
        <v>5</v>
      </c>
      <c r="I84" s="15" t="s">
        <v>5</v>
      </c>
      <c r="J84" s="6" t="s">
        <v>5</v>
      </c>
      <c r="K84" s="89" t="s">
        <v>5</v>
      </c>
      <c r="L84" s="97" t="s">
        <v>5</v>
      </c>
      <c r="M84" s="6"/>
      <c r="N84" s="6" t="s">
        <v>5</v>
      </c>
      <c r="O84" s="18"/>
      <c r="P84" s="15"/>
      <c r="Q84" s="18" t="s">
        <v>5</v>
      </c>
      <c r="R84" s="15"/>
      <c r="S84" s="6" t="s">
        <v>5</v>
      </c>
      <c r="T84" s="6"/>
      <c r="U84" s="6"/>
      <c r="V84" s="6" t="s">
        <v>5</v>
      </c>
      <c r="W84" s="6"/>
      <c r="X84" s="6" t="s">
        <v>5</v>
      </c>
      <c r="Y84" s="6" t="s">
        <v>5</v>
      </c>
      <c r="Z84" s="6" t="s">
        <v>5</v>
      </c>
      <c r="AA84" s="6" t="s">
        <v>5</v>
      </c>
      <c r="AB84" s="6" t="s">
        <v>5</v>
      </c>
      <c r="AC84" s="6" t="s">
        <v>5</v>
      </c>
      <c r="AD84" s="6"/>
      <c r="AE84" s="6" t="s">
        <v>1</v>
      </c>
      <c r="AF84" s="6" t="s">
        <v>5</v>
      </c>
      <c r="AG84" s="6" t="s">
        <v>5</v>
      </c>
      <c r="AH84" s="6" t="s">
        <v>5</v>
      </c>
      <c r="AI84" s="6"/>
      <c r="AJ84" s="6"/>
      <c r="AK84" s="6" t="s">
        <v>5</v>
      </c>
      <c r="AL84" s="6"/>
      <c r="AM84" s="6" t="s">
        <v>5</v>
      </c>
      <c r="AN84" s="6"/>
      <c r="AO84" s="6" t="s">
        <v>5</v>
      </c>
      <c r="AP84" s="6" t="s">
        <v>5</v>
      </c>
      <c r="AQ84" s="6" t="s">
        <v>5</v>
      </c>
      <c r="AR84" s="6" t="s">
        <v>5</v>
      </c>
      <c r="AS84" s="6" t="s">
        <v>5</v>
      </c>
      <c r="AT84" s="18"/>
      <c r="AU84" s="15" t="s">
        <v>5</v>
      </c>
      <c r="AV84" s="6" t="s">
        <v>5</v>
      </c>
      <c r="AW84" s="6" t="s">
        <v>5</v>
      </c>
      <c r="AX84" s="6" t="s">
        <v>5</v>
      </c>
      <c r="AY84" s="6" t="s">
        <v>5</v>
      </c>
      <c r="AZ84" s="6" t="s">
        <v>5</v>
      </c>
      <c r="BA84" s="6" t="s">
        <v>5</v>
      </c>
      <c r="BB84" s="6" t="s">
        <v>5</v>
      </c>
      <c r="BC84" s="6" t="s">
        <v>5</v>
      </c>
    </row>
    <row r="85" spans="2:55" x14ac:dyDescent="0.35">
      <c r="B85" s="85" t="str">
        <f>IF(api_ver=2,"street","Street")</f>
        <v>street</v>
      </c>
      <c r="D85" s="6" t="s">
        <v>5</v>
      </c>
      <c r="E85" s="6" t="s">
        <v>5</v>
      </c>
      <c r="F85" s="6" t="s">
        <v>5</v>
      </c>
      <c r="G85" s="6" t="s">
        <v>5</v>
      </c>
      <c r="H85" s="18" t="s">
        <v>5</v>
      </c>
      <c r="I85" s="15" t="s">
        <v>5</v>
      </c>
      <c r="J85" s="6" t="s">
        <v>5</v>
      </c>
      <c r="K85" s="89" t="s">
        <v>5</v>
      </c>
      <c r="L85" s="97" t="s">
        <v>5</v>
      </c>
      <c r="M85" s="6"/>
      <c r="N85" s="6" t="s">
        <v>5</v>
      </c>
      <c r="O85" s="18"/>
      <c r="P85" s="15"/>
      <c r="Q85" s="18" t="s">
        <v>5</v>
      </c>
      <c r="R85" s="15"/>
      <c r="S85" s="6" t="s">
        <v>5</v>
      </c>
      <c r="T85" s="6"/>
      <c r="U85" s="6"/>
      <c r="V85" s="6" t="s">
        <v>5</v>
      </c>
      <c r="W85" s="6"/>
      <c r="X85" s="6" t="s">
        <v>5</v>
      </c>
      <c r="Y85" s="6" t="s">
        <v>5</v>
      </c>
      <c r="Z85" s="6" t="s">
        <v>5</v>
      </c>
      <c r="AA85" s="6" t="s">
        <v>5</v>
      </c>
      <c r="AB85" s="6" t="s">
        <v>5</v>
      </c>
      <c r="AC85" s="6" t="s">
        <v>5</v>
      </c>
      <c r="AD85" s="6"/>
      <c r="AE85" s="6" t="s">
        <v>1</v>
      </c>
      <c r="AF85" s="6" t="s">
        <v>5</v>
      </c>
      <c r="AG85" s="6" t="s">
        <v>5</v>
      </c>
      <c r="AH85" s="6" t="s">
        <v>1</v>
      </c>
      <c r="AI85" s="6"/>
      <c r="AJ85" s="6"/>
      <c r="AK85" s="6" t="s">
        <v>5</v>
      </c>
      <c r="AL85" s="6"/>
      <c r="AM85" s="6" t="s">
        <v>5</v>
      </c>
      <c r="AN85" s="6"/>
      <c r="AO85" s="6" t="s">
        <v>5</v>
      </c>
      <c r="AP85" s="6" t="s">
        <v>5</v>
      </c>
      <c r="AQ85" s="6" t="s">
        <v>5</v>
      </c>
      <c r="AR85" s="6" t="s">
        <v>5</v>
      </c>
      <c r="AS85" s="6" t="s">
        <v>5</v>
      </c>
      <c r="AT85" s="18"/>
      <c r="AU85" s="15" t="s">
        <v>5</v>
      </c>
      <c r="AV85" s="6" t="s">
        <v>5</v>
      </c>
      <c r="AW85" s="6" t="s">
        <v>5</v>
      </c>
      <c r="AX85" s="6" t="s">
        <v>5</v>
      </c>
      <c r="AY85" s="6" t="s">
        <v>5</v>
      </c>
      <c r="AZ85" s="6" t="s">
        <v>5</v>
      </c>
      <c r="BA85" s="6" t="s">
        <v>5</v>
      </c>
      <c r="BB85" s="6" t="s">
        <v>5</v>
      </c>
      <c r="BC85" s="6" t="s">
        <v>5</v>
      </c>
    </row>
    <row r="86" spans="2:55" x14ac:dyDescent="0.35">
      <c r="B86" s="85" t="str">
        <f>IF(api_ver=2,"city","City")</f>
        <v>city</v>
      </c>
      <c r="D86" s="6" t="s">
        <v>5</v>
      </c>
      <c r="E86" s="6" t="s">
        <v>5</v>
      </c>
      <c r="F86" s="6" t="s">
        <v>5</v>
      </c>
      <c r="G86" s="6" t="s">
        <v>5</v>
      </c>
      <c r="H86" s="18" t="s">
        <v>1</v>
      </c>
      <c r="I86" s="15" t="s">
        <v>5</v>
      </c>
      <c r="J86" s="6" t="s">
        <v>5</v>
      </c>
      <c r="K86" s="89" t="s">
        <v>5</v>
      </c>
      <c r="L86" s="97" t="s">
        <v>5</v>
      </c>
      <c r="M86" s="6"/>
      <c r="N86" s="6" t="s">
        <v>5</v>
      </c>
      <c r="O86" s="18"/>
      <c r="P86" s="15"/>
      <c r="Q86" s="18" t="s">
        <v>5</v>
      </c>
      <c r="R86" s="15"/>
      <c r="S86" s="6" t="s">
        <v>5</v>
      </c>
      <c r="T86" s="6"/>
      <c r="U86" s="6"/>
      <c r="V86" s="6" t="s">
        <v>5</v>
      </c>
      <c r="W86" s="6"/>
      <c r="X86" s="6" t="s">
        <v>5</v>
      </c>
      <c r="Y86" s="6" t="s">
        <v>5</v>
      </c>
      <c r="Z86" s="6" t="s">
        <v>5</v>
      </c>
      <c r="AA86" s="6" t="s">
        <v>5</v>
      </c>
      <c r="AB86" s="6" t="s">
        <v>5</v>
      </c>
      <c r="AC86" s="6" t="s">
        <v>5</v>
      </c>
      <c r="AD86" s="6"/>
      <c r="AE86" s="6" t="s">
        <v>1</v>
      </c>
      <c r="AF86" s="6" t="s">
        <v>5</v>
      </c>
      <c r="AG86" s="6" t="s">
        <v>5</v>
      </c>
      <c r="AH86" s="6" t="s">
        <v>1</v>
      </c>
      <c r="AI86" s="6"/>
      <c r="AJ86" s="6"/>
      <c r="AK86" s="6" t="s">
        <v>5</v>
      </c>
      <c r="AL86" s="6"/>
      <c r="AM86" s="6" t="s">
        <v>5</v>
      </c>
      <c r="AN86" s="6"/>
      <c r="AO86" s="6" t="s">
        <v>5</v>
      </c>
      <c r="AP86" s="6" t="s">
        <v>5</v>
      </c>
      <c r="AQ86" s="6" t="s">
        <v>5</v>
      </c>
      <c r="AR86" s="6" t="s">
        <v>5</v>
      </c>
      <c r="AS86" s="6" t="s">
        <v>5</v>
      </c>
      <c r="AT86" s="18"/>
      <c r="AU86" s="15" t="s">
        <v>5</v>
      </c>
      <c r="AV86" s="6" t="s">
        <v>5</v>
      </c>
      <c r="AW86" s="6" t="s">
        <v>5</v>
      </c>
      <c r="AX86" s="6" t="s">
        <v>5</v>
      </c>
      <c r="AY86" s="6" t="s">
        <v>5</v>
      </c>
      <c r="AZ86" s="6" t="s">
        <v>5</v>
      </c>
      <c r="BA86" s="6" t="s">
        <v>5</v>
      </c>
      <c r="BB86" s="6" t="s">
        <v>5</v>
      </c>
      <c r="BC86" s="6" t="s">
        <v>5</v>
      </c>
    </row>
    <row r="87" spans="2:55" x14ac:dyDescent="0.35">
      <c r="B87" s="85" t="str">
        <f>IF(api_ver=2,"province","Province")</f>
        <v>province</v>
      </c>
      <c r="D87" s="6" t="s">
        <v>5</v>
      </c>
      <c r="E87" s="6" t="s">
        <v>5</v>
      </c>
      <c r="F87" s="6" t="s">
        <v>5</v>
      </c>
      <c r="G87" s="6" t="s">
        <v>5</v>
      </c>
      <c r="H87" s="18" t="s">
        <v>5</v>
      </c>
      <c r="I87" s="15" t="s">
        <v>5</v>
      </c>
      <c r="J87" s="6" t="s">
        <v>5</v>
      </c>
      <c r="K87" s="89" t="s">
        <v>5</v>
      </c>
      <c r="L87" s="97" t="s">
        <v>5</v>
      </c>
      <c r="M87" s="6"/>
      <c r="N87" s="6" t="s">
        <v>5</v>
      </c>
      <c r="O87" s="18"/>
      <c r="P87" s="15"/>
      <c r="Q87" s="18" t="s">
        <v>5</v>
      </c>
      <c r="R87" s="15"/>
      <c r="S87" s="6" t="s">
        <v>5</v>
      </c>
      <c r="T87" s="6"/>
      <c r="U87" s="6"/>
      <c r="V87" s="6" t="s">
        <v>5</v>
      </c>
      <c r="W87" s="6"/>
      <c r="X87" s="6" t="s">
        <v>5</v>
      </c>
      <c r="Y87" s="6" t="s">
        <v>5</v>
      </c>
      <c r="Z87" s="6" t="s">
        <v>5</v>
      </c>
      <c r="AA87" s="6" t="s">
        <v>5</v>
      </c>
      <c r="AB87" s="6" t="s">
        <v>5</v>
      </c>
      <c r="AC87" s="6" t="s">
        <v>5</v>
      </c>
      <c r="AD87" s="6"/>
      <c r="AE87" s="6" t="s">
        <v>5</v>
      </c>
      <c r="AF87" s="6" t="s">
        <v>5</v>
      </c>
      <c r="AG87" s="6" t="s">
        <v>5</v>
      </c>
      <c r="AH87" s="6" t="s">
        <v>1</v>
      </c>
      <c r="AI87" s="6"/>
      <c r="AJ87" s="6"/>
      <c r="AK87" s="6" t="s">
        <v>5</v>
      </c>
      <c r="AL87" s="6"/>
      <c r="AM87" s="6" t="s">
        <v>5</v>
      </c>
      <c r="AN87" s="6"/>
      <c r="AO87" s="6" t="s">
        <v>5</v>
      </c>
      <c r="AP87" s="6" t="s">
        <v>5</v>
      </c>
      <c r="AQ87" s="6" t="s">
        <v>5</v>
      </c>
      <c r="AR87" s="6" t="s">
        <v>5</v>
      </c>
      <c r="AS87" s="6" t="s">
        <v>5</v>
      </c>
      <c r="AT87" s="18"/>
      <c r="AU87" s="15" t="s">
        <v>5</v>
      </c>
      <c r="AV87" s="6" t="s">
        <v>5</v>
      </c>
      <c r="AW87" s="6" t="s">
        <v>5</v>
      </c>
      <c r="AX87" s="6" t="s">
        <v>5</v>
      </c>
      <c r="AY87" s="6" t="s">
        <v>5</v>
      </c>
      <c r="AZ87" s="6" t="s">
        <v>5</v>
      </c>
      <c r="BA87" s="6" t="s">
        <v>5</v>
      </c>
      <c r="BB87" s="6" t="s">
        <v>5</v>
      </c>
      <c r="BC87" s="6" t="s">
        <v>5</v>
      </c>
    </row>
    <row r="88" spans="2:55" x14ac:dyDescent="0.35">
      <c r="B88" s="85" t="str">
        <f>IF(api_ver=2,"postalCode","PostalCode")</f>
        <v>postalCode</v>
      </c>
      <c r="D88" s="6" t="s">
        <v>5</v>
      </c>
      <c r="E88" s="6" t="s">
        <v>5</v>
      </c>
      <c r="F88" s="6" t="s">
        <v>5</v>
      </c>
      <c r="G88" s="6" t="s">
        <v>5</v>
      </c>
      <c r="H88" s="18" t="s">
        <v>5</v>
      </c>
      <c r="I88" s="15" t="s">
        <v>5</v>
      </c>
      <c r="J88" s="6" t="s">
        <v>5</v>
      </c>
      <c r="K88" s="89" t="s">
        <v>5</v>
      </c>
      <c r="L88" s="97" t="s">
        <v>5</v>
      </c>
      <c r="M88" s="6"/>
      <c r="N88" s="6" t="s">
        <v>5</v>
      </c>
      <c r="O88" s="18"/>
      <c r="P88" s="15"/>
      <c r="Q88" s="18" t="s">
        <v>5</v>
      </c>
      <c r="R88" s="15"/>
      <c r="S88" s="6" t="s">
        <v>5</v>
      </c>
      <c r="T88" s="6"/>
      <c r="U88" s="6"/>
      <c r="V88" s="6" t="s">
        <v>5</v>
      </c>
      <c r="W88" s="6"/>
      <c r="X88" s="6" t="s">
        <v>5</v>
      </c>
      <c r="Y88" s="6" t="s">
        <v>5</v>
      </c>
      <c r="Z88" s="6" t="s">
        <v>5</v>
      </c>
      <c r="AA88" s="6" t="s">
        <v>5</v>
      </c>
      <c r="AB88" s="6" t="s">
        <v>5</v>
      </c>
      <c r="AC88" s="6" t="s">
        <v>5</v>
      </c>
      <c r="AD88" s="6"/>
      <c r="AE88" s="6" t="s">
        <v>1</v>
      </c>
      <c r="AF88" s="6" t="s">
        <v>5</v>
      </c>
      <c r="AG88" s="6" t="s">
        <v>5</v>
      </c>
      <c r="AH88" s="6" t="s">
        <v>1</v>
      </c>
      <c r="AI88" s="6"/>
      <c r="AJ88" s="6"/>
      <c r="AK88" s="6" t="s">
        <v>5</v>
      </c>
      <c r="AL88" s="6"/>
      <c r="AM88" s="6" t="s">
        <v>5</v>
      </c>
      <c r="AN88" s="6"/>
      <c r="AO88" s="6" t="s">
        <v>5</v>
      </c>
      <c r="AP88" s="6" t="s">
        <v>5</v>
      </c>
      <c r="AQ88" s="6" t="s">
        <v>5</v>
      </c>
      <c r="AR88" s="6" t="s">
        <v>5</v>
      </c>
      <c r="AS88" s="6" t="s">
        <v>5</v>
      </c>
      <c r="AT88" s="18"/>
      <c r="AU88" s="15" t="s">
        <v>5</v>
      </c>
      <c r="AV88" s="6" t="s">
        <v>5</v>
      </c>
      <c r="AW88" s="6" t="s">
        <v>5</v>
      </c>
      <c r="AX88" s="6" t="s">
        <v>5</v>
      </c>
      <c r="AY88" s="6" t="s">
        <v>5</v>
      </c>
      <c r="AZ88" s="6" t="s">
        <v>5</v>
      </c>
      <c r="BA88" s="6" t="s">
        <v>5</v>
      </c>
      <c r="BB88" s="6" t="s">
        <v>5</v>
      </c>
      <c r="BC88" s="6" t="s">
        <v>5</v>
      </c>
    </row>
    <row r="89" spans="2:55" x14ac:dyDescent="0.35">
      <c r="B89" s="85" t="str">
        <f>IF(api_ver=2,"telephone","Telephone")</f>
        <v>telephone</v>
      </c>
      <c r="D89" s="6" t="s">
        <v>5</v>
      </c>
      <c r="E89" s="6" t="s">
        <v>5</v>
      </c>
      <c r="F89" s="6" t="s">
        <v>5</v>
      </c>
      <c r="G89" s="6" t="s">
        <v>5</v>
      </c>
      <c r="H89" s="18" t="s">
        <v>5</v>
      </c>
      <c r="I89" s="15" t="s">
        <v>5</v>
      </c>
      <c r="J89" s="6" t="s">
        <v>5</v>
      </c>
      <c r="K89" s="89" t="s">
        <v>5</v>
      </c>
      <c r="L89" s="97" t="s">
        <v>5</v>
      </c>
      <c r="M89" s="6"/>
      <c r="N89" s="6" t="s">
        <v>5</v>
      </c>
      <c r="O89" s="18"/>
      <c r="P89" s="15"/>
      <c r="Q89" s="18" t="s">
        <v>5</v>
      </c>
      <c r="R89" s="15"/>
      <c r="S89" s="6" t="s">
        <v>5</v>
      </c>
      <c r="T89" s="6"/>
      <c r="U89" s="6"/>
      <c r="V89" s="6" t="s">
        <v>5</v>
      </c>
      <c r="W89" s="6"/>
      <c r="X89" s="6" t="s">
        <v>5</v>
      </c>
      <c r="Y89" s="6" t="s">
        <v>5</v>
      </c>
      <c r="Z89" s="6" t="s">
        <v>5</v>
      </c>
      <c r="AA89" s="6" t="s">
        <v>5</v>
      </c>
      <c r="AB89" s="6" t="s">
        <v>5</v>
      </c>
      <c r="AC89" s="6" t="s">
        <v>5</v>
      </c>
      <c r="AD89" s="6"/>
      <c r="AE89" s="6" t="s">
        <v>5</v>
      </c>
      <c r="AF89" s="6" t="s">
        <v>5</v>
      </c>
      <c r="AG89" s="6" t="s">
        <v>5</v>
      </c>
      <c r="AH89" s="6" t="s">
        <v>5</v>
      </c>
      <c r="AI89" s="6"/>
      <c r="AJ89" s="6"/>
      <c r="AK89" s="6" t="s">
        <v>5</v>
      </c>
      <c r="AL89" s="6"/>
      <c r="AM89" s="6" t="s">
        <v>5</v>
      </c>
      <c r="AN89" s="6"/>
      <c r="AO89" s="6" t="s">
        <v>5</v>
      </c>
      <c r="AP89" s="6" t="s">
        <v>5</v>
      </c>
      <c r="AQ89" s="6" t="s">
        <v>5</v>
      </c>
      <c r="AR89" s="6" t="s">
        <v>5</v>
      </c>
      <c r="AS89" s="6" t="s">
        <v>5</v>
      </c>
      <c r="AT89" s="18"/>
      <c r="AU89" s="15" t="s">
        <v>5</v>
      </c>
      <c r="AV89" s="6" t="s">
        <v>5</v>
      </c>
      <c r="AW89" s="6" t="s">
        <v>5</v>
      </c>
      <c r="AX89" s="6" t="s">
        <v>5</v>
      </c>
      <c r="AY89" s="6" t="s">
        <v>5</v>
      </c>
      <c r="AZ89" s="6" t="s">
        <v>5</v>
      </c>
      <c r="BA89" s="6" t="s">
        <v>5</v>
      </c>
      <c r="BB89" s="6" t="s">
        <v>5</v>
      </c>
      <c r="BC89" s="6" t="s">
        <v>5</v>
      </c>
    </row>
    <row r="90" spans="2:55" ht="15" thickBot="1" x14ac:dyDescent="0.4">
      <c r="B90" s="86" t="str">
        <f>IF(api_ver=2,"country","Country")</f>
        <v>country</v>
      </c>
      <c r="D90" s="6" t="s">
        <v>5</v>
      </c>
      <c r="E90" s="7" t="str">
        <f>IF(api_ver=2,"Yes*","No")</f>
        <v>Yes*</v>
      </c>
      <c r="F90" s="6" t="s">
        <v>5</v>
      </c>
      <c r="G90" s="6" t="s">
        <v>5</v>
      </c>
      <c r="H90" s="18" t="s">
        <v>1</v>
      </c>
      <c r="I90" s="15" t="s">
        <v>5</v>
      </c>
      <c r="J90" s="6" t="s">
        <v>5</v>
      </c>
      <c r="K90" s="89" t="s">
        <v>5</v>
      </c>
      <c r="L90" s="97" t="s">
        <v>5</v>
      </c>
      <c r="M90" s="6"/>
      <c r="N90" s="6" t="s">
        <v>5</v>
      </c>
      <c r="O90" s="18"/>
      <c r="P90" s="15"/>
      <c r="Q90" s="18" t="s">
        <v>5</v>
      </c>
      <c r="R90" s="15"/>
      <c r="S90" s="6" t="s">
        <v>5</v>
      </c>
      <c r="T90" s="6"/>
      <c r="U90" s="6"/>
      <c r="V90" s="6" t="s">
        <v>5</v>
      </c>
      <c r="W90" s="6"/>
      <c r="X90" s="6" t="s">
        <v>5</v>
      </c>
      <c r="Y90" s="6" t="s">
        <v>5</v>
      </c>
      <c r="Z90" s="6" t="s">
        <v>5</v>
      </c>
      <c r="AA90" s="6" t="s">
        <v>5</v>
      </c>
      <c r="AB90" s="6" t="s">
        <v>5</v>
      </c>
      <c r="AC90" s="6" t="s">
        <v>5</v>
      </c>
      <c r="AD90" s="6"/>
      <c r="AE90" s="6" t="s">
        <v>5</v>
      </c>
      <c r="AF90" s="6" t="s">
        <v>5</v>
      </c>
      <c r="AG90" s="6" t="s">
        <v>5</v>
      </c>
      <c r="AH90" s="6" t="s">
        <v>1</v>
      </c>
      <c r="AI90" s="6"/>
      <c r="AJ90" s="6"/>
      <c r="AK90" s="6" t="s">
        <v>5</v>
      </c>
      <c r="AL90" s="6"/>
      <c r="AM90" s="6" t="s">
        <v>5</v>
      </c>
      <c r="AN90" s="6"/>
      <c r="AO90" s="6" t="s">
        <v>5</v>
      </c>
      <c r="AP90" s="6" t="s">
        <v>5</v>
      </c>
      <c r="AQ90" s="6" t="s">
        <v>5</v>
      </c>
      <c r="AR90" s="6" t="s">
        <v>5</v>
      </c>
      <c r="AS90" s="6" t="s">
        <v>5</v>
      </c>
      <c r="AT90" s="18"/>
      <c r="AU90" s="15" t="s">
        <v>5</v>
      </c>
      <c r="AV90" s="6" t="s">
        <v>5</v>
      </c>
      <c r="AW90" s="6" t="s">
        <v>5</v>
      </c>
      <c r="AX90" s="6" t="s">
        <v>5</v>
      </c>
      <c r="AY90" s="6" t="s">
        <v>5</v>
      </c>
      <c r="AZ90" s="6" t="s">
        <v>5</v>
      </c>
      <c r="BA90" s="6" t="s">
        <v>5</v>
      </c>
      <c r="BB90" s="6" t="s">
        <v>5</v>
      </c>
      <c r="BC90" s="6" t="s">
        <v>5</v>
      </c>
    </row>
    <row r="91" spans="2:55" ht="15" thickTop="1" x14ac:dyDescent="0.35">
      <c r="B91" s="1" t="s">
        <v>237</v>
      </c>
      <c r="H91" s="22"/>
      <c r="I91" s="22"/>
      <c r="K91" s="117"/>
      <c r="L91" s="117"/>
    </row>
    <row r="92" spans="2:55" ht="15" thickBot="1" x14ac:dyDescent="0.4">
      <c r="B92" s="58" t="s">
        <v>269</v>
      </c>
      <c r="H92" s="22"/>
      <c r="I92" s="22"/>
      <c r="K92" s="117"/>
      <c r="L92" s="117"/>
    </row>
    <row r="93" spans="2:55" ht="15.5" thickTop="1" thickBot="1" x14ac:dyDescent="0.4">
      <c r="B93" s="110" t="s">
        <v>270</v>
      </c>
      <c r="D93" s="24" t="s">
        <v>5</v>
      </c>
      <c r="E93" s="24" t="s">
        <v>5</v>
      </c>
      <c r="F93" s="24" t="s">
        <v>5</v>
      </c>
      <c r="G93" s="24" t="s">
        <v>5</v>
      </c>
      <c r="H93" s="104" t="s">
        <v>5</v>
      </c>
      <c r="I93" s="105" t="s">
        <v>5</v>
      </c>
      <c r="J93" s="24"/>
      <c r="K93" s="89"/>
      <c r="L93" s="97"/>
      <c r="M93" s="24"/>
      <c r="N93" s="24"/>
      <c r="O93" s="18"/>
      <c r="P93" s="15"/>
      <c r="Q93" s="18"/>
      <c r="R93" s="15"/>
      <c r="S93" s="24" t="s">
        <v>5</v>
      </c>
      <c r="T93" s="24" t="s">
        <v>1</v>
      </c>
      <c r="U93" s="24"/>
      <c r="V93" s="24"/>
      <c r="W93" s="24"/>
      <c r="X93" s="24"/>
      <c r="Y93" s="24"/>
      <c r="Z93" s="24"/>
      <c r="AA93" s="24" t="s">
        <v>5</v>
      </c>
      <c r="AB93" s="24" t="s">
        <v>5</v>
      </c>
      <c r="AC93" s="24"/>
      <c r="AD93" s="24"/>
      <c r="AE93" s="24" t="s">
        <v>5</v>
      </c>
      <c r="AF93" s="24" t="s">
        <v>5</v>
      </c>
      <c r="AG93" s="24" t="s">
        <v>5</v>
      </c>
      <c r="AH93" s="6" t="s">
        <v>1</v>
      </c>
      <c r="AI93" s="24"/>
      <c r="AJ93" s="24"/>
      <c r="AK93" s="24" t="s">
        <v>1</v>
      </c>
      <c r="AL93" s="24"/>
      <c r="AM93" s="24" t="s">
        <v>5</v>
      </c>
      <c r="AN93" s="24" t="s">
        <v>1</v>
      </c>
      <c r="AO93" s="24"/>
      <c r="AP93" s="24" t="s">
        <v>5</v>
      </c>
      <c r="AQ93" s="24"/>
      <c r="AR93" s="24" t="s">
        <v>5</v>
      </c>
      <c r="AS93" s="24" t="s">
        <v>5</v>
      </c>
      <c r="AT93" s="104"/>
      <c r="AU93" s="105"/>
      <c r="AV93" s="24"/>
      <c r="AW93" s="24"/>
      <c r="AX93" s="24"/>
      <c r="AY93" s="106"/>
      <c r="AZ93" s="24"/>
      <c r="BA93" s="24"/>
      <c r="BB93" s="24"/>
      <c r="BC93" s="24"/>
    </row>
    <row r="94" spans="2:55" ht="15.5" thickTop="1" thickBot="1" x14ac:dyDescent="0.4">
      <c r="B94" s="49" t="str">
        <f>IF(api_ver=2,"name","Name")</f>
        <v>name</v>
      </c>
      <c r="D94" s="24" t="s">
        <v>1</v>
      </c>
      <c r="E94" s="24" t="s">
        <v>1</v>
      </c>
      <c r="F94" s="24" t="s">
        <v>5</v>
      </c>
      <c r="G94" s="24" t="s">
        <v>1</v>
      </c>
      <c r="H94" s="104" t="s">
        <v>1</v>
      </c>
      <c r="I94" s="105" t="s">
        <v>5</v>
      </c>
      <c r="J94" s="24" t="s">
        <v>1</v>
      </c>
      <c r="K94" s="89" t="s">
        <v>1</v>
      </c>
      <c r="L94" s="97"/>
      <c r="M94" s="24"/>
      <c r="N94" s="24"/>
      <c r="O94" s="18"/>
      <c r="P94" s="15"/>
      <c r="Q94" s="18" t="s">
        <v>1</v>
      </c>
      <c r="R94" s="15"/>
      <c r="S94" s="24" t="s">
        <v>1</v>
      </c>
      <c r="T94" s="24" t="s">
        <v>1</v>
      </c>
      <c r="U94" s="24"/>
      <c r="V94" s="24"/>
      <c r="W94" s="24"/>
      <c r="X94" s="24"/>
      <c r="Y94" s="24"/>
      <c r="Z94" s="24" t="s">
        <v>1</v>
      </c>
      <c r="AA94" s="24" t="s">
        <v>1</v>
      </c>
      <c r="AB94" s="24" t="s">
        <v>1</v>
      </c>
      <c r="AC94" s="24"/>
      <c r="AD94" s="24"/>
      <c r="AE94" s="24" t="s">
        <v>1</v>
      </c>
      <c r="AF94" s="24" t="s">
        <v>1</v>
      </c>
      <c r="AG94" s="24" t="s">
        <v>1</v>
      </c>
      <c r="AH94" s="6" t="s">
        <v>1</v>
      </c>
      <c r="AI94" s="24"/>
      <c r="AJ94" s="24"/>
      <c r="AK94" s="24" t="s">
        <v>1</v>
      </c>
      <c r="AL94" s="24"/>
      <c r="AM94" s="24" t="s">
        <v>5</v>
      </c>
      <c r="AN94" s="24" t="s">
        <v>1</v>
      </c>
      <c r="AO94" s="24"/>
      <c r="AP94" s="24" t="s">
        <v>1</v>
      </c>
      <c r="AQ94" s="24"/>
      <c r="AR94" s="24" t="s">
        <v>1</v>
      </c>
      <c r="AS94" s="24" t="s">
        <v>1</v>
      </c>
      <c r="AT94" s="104"/>
      <c r="AU94" s="105"/>
      <c r="AV94" s="24"/>
      <c r="AW94" s="24"/>
      <c r="AX94" s="24"/>
      <c r="AY94" s="106"/>
      <c r="AZ94" s="24"/>
      <c r="BA94" s="24"/>
      <c r="BB94" s="24"/>
      <c r="BC94" s="24"/>
    </row>
    <row r="95" spans="2:55" ht="15.5" thickTop="1" thickBot="1" x14ac:dyDescent="0.4">
      <c r="B95" s="109" t="str">
        <f>IF(api_ver=2,"title","-")</f>
        <v>title</v>
      </c>
      <c r="D95" s="24" t="s">
        <v>5</v>
      </c>
      <c r="E95" s="24" t="s">
        <v>5</v>
      </c>
      <c r="F95" s="24" t="s">
        <v>5</v>
      </c>
      <c r="G95" s="24" t="s">
        <v>5</v>
      </c>
      <c r="H95" s="104" t="s">
        <v>5</v>
      </c>
      <c r="I95" s="105" t="s">
        <v>5</v>
      </c>
      <c r="J95" s="24"/>
      <c r="K95" s="89"/>
      <c r="L95" s="97"/>
      <c r="M95" s="24"/>
      <c r="N95" s="24"/>
      <c r="O95" s="18"/>
      <c r="P95" s="15"/>
      <c r="Q95" s="18"/>
      <c r="R95" s="15"/>
      <c r="S95" s="24" t="s">
        <v>5</v>
      </c>
      <c r="T95" s="24" t="s">
        <v>5</v>
      </c>
      <c r="U95" s="24"/>
      <c r="V95" s="24"/>
      <c r="W95" s="24"/>
      <c r="X95" s="24"/>
      <c r="Y95" s="24"/>
      <c r="Z95" s="6" t="s">
        <v>5</v>
      </c>
      <c r="AA95" s="24" t="s">
        <v>5</v>
      </c>
      <c r="AB95" s="24" t="s">
        <v>5</v>
      </c>
      <c r="AC95" s="24"/>
      <c r="AD95" s="24"/>
      <c r="AE95" s="24" t="s">
        <v>5</v>
      </c>
      <c r="AF95" s="24" t="s">
        <v>5</v>
      </c>
      <c r="AG95" s="24" t="s">
        <v>5</v>
      </c>
      <c r="AH95" s="6" t="s">
        <v>276</v>
      </c>
      <c r="AI95" s="24"/>
      <c r="AJ95" s="24"/>
      <c r="AK95" s="24" t="s">
        <v>5</v>
      </c>
      <c r="AL95" s="24"/>
      <c r="AM95" s="24" t="s">
        <v>5</v>
      </c>
      <c r="AN95" s="24" t="s">
        <v>1</v>
      </c>
      <c r="AO95" s="24"/>
      <c r="AP95" s="24" t="s">
        <v>5</v>
      </c>
      <c r="AQ95" s="24"/>
      <c r="AR95" s="24" t="s">
        <v>5</v>
      </c>
      <c r="AS95" s="24" t="s">
        <v>5</v>
      </c>
      <c r="AT95" s="104"/>
      <c r="AU95" s="105"/>
      <c r="AV95" s="24"/>
      <c r="AW95" s="24"/>
      <c r="AX95" s="24"/>
      <c r="AY95" s="106"/>
      <c r="AZ95" s="24"/>
      <c r="BA95" s="24"/>
      <c r="BB95" s="24"/>
      <c r="BC95" s="24"/>
    </row>
    <row r="96" spans="2:55" ht="15.5" thickTop="1" thickBot="1" x14ac:dyDescent="0.4">
      <c r="B96" s="109" t="str">
        <f>IF(api_ver=2,"firstNames","-")</f>
        <v>firstNames</v>
      </c>
      <c r="D96" s="24" t="s">
        <v>5</v>
      </c>
      <c r="E96" s="24" t="s">
        <v>5</v>
      </c>
      <c r="F96" s="24" t="s">
        <v>5</v>
      </c>
      <c r="G96" s="24" t="s">
        <v>5</v>
      </c>
      <c r="H96" s="104" t="s">
        <v>5</v>
      </c>
      <c r="I96" s="105" t="s">
        <v>5</v>
      </c>
      <c r="J96" s="24"/>
      <c r="K96" s="89"/>
      <c r="L96" s="97"/>
      <c r="M96" s="24"/>
      <c r="N96" s="24"/>
      <c r="O96" s="18"/>
      <c r="P96" s="15"/>
      <c r="Q96" s="18"/>
      <c r="R96" s="15"/>
      <c r="S96" s="24" t="s">
        <v>5</v>
      </c>
      <c r="T96" s="24" t="s">
        <v>5</v>
      </c>
      <c r="U96" s="24"/>
      <c r="V96" s="24"/>
      <c r="W96" s="24"/>
      <c r="X96" s="24"/>
      <c r="Y96" s="24"/>
      <c r="Z96" s="6" t="s">
        <v>5</v>
      </c>
      <c r="AA96" s="24" t="s">
        <v>5</v>
      </c>
      <c r="AB96" s="24" t="s">
        <v>5</v>
      </c>
      <c r="AC96" s="24"/>
      <c r="AD96" s="24"/>
      <c r="AE96" s="24" t="s">
        <v>5</v>
      </c>
      <c r="AF96" s="24" t="s">
        <v>5</v>
      </c>
      <c r="AG96" s="24" t="s">
        <v>5</v>
      </c>
      <c r="AH96" s="6" t="s">
        <v>1</v>
      </c>
      <c r="AI96" s="24"/>
      <c r="AJ96" s="24"/>
      <c r="AK96" s="24" t="s">
        <v>1</v>
      </c>
      <c r="AL96" s="24"/>
      <c r="AM96" s="24" t="s">
        <v>5</v>
      </c>
      <c r="AN96" s="24" t="s">
        <v>5</v>
      </c>
      <c r="AO96" s="24"/>
      <c r="AP96" s="24" t="s">
        <v>5</v>
      </c>
      <c r="AQ96" s="24"/>
      <c r="AR96" s="24" t="s">
        <v>5</v>
      </c>
      <c r="AS96" s="24" t="s">
        <v>5</v>
      </c>
      <c r="AT96" s="104"/>
      <c r="AU96" s="105"/>
      <c r="AV96" s="24"/>
      <c r="AW96" s="24"/>
      <c r="AX96" s="24"/>
      <c r="AY96" s="106"/>
      <c r="AZ96" s="24"/>
      <c r="BA96" s="24"/>
      <c r="BB96" s="24"/>
      <c r="BC96" s="24"/>
    </row>
    <row r="97" spans="2:55" ht="15.5" thickTop="1" thickBot="1" x14ac:dyDescent="0.4">
      <c r="B97" s="109" t="str">
        <f>IF(api_ver=2,"firstName","-")</f>
        <v>firstName</v>
      </c>
      <c r="C97" s="46" t="s">
        <v>171</v>
      </c>
      <c r="D97" s="24" t="s">
        <v>5</v>
      </c>
      <c r="E97" s="24" t="s">
        <v>5</v>
      </c>
      <c r="F97" s="24" t="s">
        <v>5</v>
      </c>
      <c r="G97" s="24" t="s">
        <v>5</v>
      </c>
      <c r="H97" s="104" t="s">
        <v>5</v>
      </c>
      <c r="I97" s="105" t="s">
        <v>5</v>
      </c>
      <c r="J97" s="24"/>
      <c r="K97" s="89"/>
      <c r="L97" s="97"/>
      <c r="M97" s="24"/>
      <c r="N97" s="24"/>
      <c r="O97" s="18"/>
      <c r="P97" s="15"/>
      <c r="Q97" s="18"/>
      <c r="R97" s="15"/>
      <c r="S97" s="24" t="s">
        <v>5</v>
      </c>
      <c r="T97" s="24" t="s">
        <v>5</v>
      </c>
      <c r="U97" s="24"/>
      <c r="V97" s="24"/>
      <c r="W97" s="24"/>
      <c r="X97" s="24"/>
      <c r="Y97" s="24"/>
      <c r="Z97" s="6" t="s">
        <v>5</v>
      </c>
      <c r="AA97" s="24" t="s">
        <v>5</v>
      </c>
      <c r="AB97" s="24" t="s">
        <v>5</v>
      </c>
      <c r="AC97" s="24"/>
      <c r="AD97" s="24"/>
      <c r="AE97" s="24" t="s">
        <v>5</v>
      </c>
      <c r="AF97" s="24" t="s">
        <v>5</v>
      </c>
      <c r="AG97" s="24" t="s">
        <v>5</v>
      </c>
      <c r="AH97" s="6" t="s">
        <v>5</v>
      </c>
      <c r="AI97" s="24"/>
      <c r="AJ97" s="24"/>
      <c r="AK97" s="24" t="s">
        <v>5</v>
      </c>
      <c r="AL97" s="24"/>
      <c r="AM97" s="24" t="s">
        <v>5</v>
      </c>
      <c r="AN97" s="24" t="s">
        <v>1</v>
      </c>
      <c r="AO97" s="24"/>
      <c r="AP97" s="24" t="s">
        <v>5</v>
      </c>
      <c r="AQ97" s="24"/>
      <c r="AR97" s="24" t="s">
        <v>5</v>
      </c>
      <c r="AS97" s="24" t="s">
        <v>5</v>
      </c>
      <c r="AT97" s="104"/>
      <c r="AU97" s="105"/>
      <c r="AV97" s="24"/>
      <c r="AW97" s="24"/>
      <c r="AX97" s="24"/>
      <c r="AY97" s="106"/>
      <c r="AZ97" s="24"/>
      <c r="BA97" s="24"/>
      <c r="BB97" s="24"/>
      <c r="BC97" s="24"/>
    </row>
    <row r="98" spans="2:55" ht="15.5" thickTop="1" thickBot="1" x14ac:dyDescent="0.4">
      <c r="B98" s="109" t="str">
        <f>IF(api_ver=2,"middleName","-")</f>
        <v>middleName</v>
      </c>
      <c r="C98" s="46" t="s">
        <v>171</v>
      </c>
      <c r="D98" s="24" t="s">
        <v>5</v>
      </c>
      <c r="E98" s="24" t="s">
        <v>5</v>
      </c>
      <c r="F98" s="24" t="s">
        <v>5</v>
      </c>
      <c r="G98" s="24" t="s">
        <v>5</v>
      </c>
      <c r="H98" s="104" t="s">
        <v>5</v>
      </c>
      <c r="I98" s="105" t="s">
        <v>5</v>
      </c>
      <c r="J98" s="24"/>
      <c r="K98" s="89"/>
      <c r="L98" s="97"/>
      <c r="M98" s="24"/>
      <c r="N98" s="24"/>
      <c r="O98" s="18"/>
      <c r="P98" s="15"/>
      <c r="Q98" s="18"/>
      <c r="R98" s="15"/>
      <c r="S98" s="24" t="s">
        <v>5</v>
      </c>
      <c r="T98" s="24" t="s">
        <v>5</v>
      </c>
      <c r="U98" s="24"/>
      <c r="V98" s="24"/>
      <c r="W98" s="24"/>
      <c r="X98" s="24"/>
      <c r="Y98" s="24"/>
      <c r="Z98" s="6" t="s">
        <v>5</v>
      </c>
      <c r="AA98" s="24" t="s">
        <v>5</v>
      </c>
      <c r="AB98" s="24" t="s">
        <v>5</v>
      </c>
      <c r="AC98" s="24"/>
      <c r="AD98" s="24"/>
      <c r="AE98" s="24" t="s">
        <v>5</v>
      </c>
      <c r="AF98" s="24" t="s">
        <v>5</v>
      </c>
      <c r="AG98" s="24" t="s">
        <v>5</v>
      </c>
      <c r="AH98" s="6" t="s">
        <v>5</v>
      </c>
      <c r="AI98" s="24"/>
      <c r="AJ98" s="24"/>
      <c r="AK98" s="24" t="s">
        <v>5</v>
      </c>
      <c r="AL98" s="24"/>
      <c r="AM98" s="24" t="s">
        <v>5</v>
      </c>
      <c r="AN98" s="24" t="s">
        <v>5</v>
      </c>
      <c r="AO98" s="24"/>
      <c r="AP98" s="24" t="s">
        <v>5</v>
      </c>
      <c r="AQ98" s="24"/>
      <c r="AR98" s="24" t="s">
        <v>5</v>
      </c>
      <c r="AS98" s="24" t="s">
        <v>5</v>
      </c>
      <c r="AT98" s="104"/>
      <c r="AU98" s="105"/>
      <c r="AV98" s="24"/>
      <c r="AW98" s="24"/>
      <c r="AX98" s="24"/>
      <c r="AY98" s="106"/>
      <c r="AZ98" s="24"/>
      <c r="BA98" s="24"/>
      <c r="BB98" s="24"/>
      <c r="BC98" s="24"/>
    </row>
    <row r="99" spans="2:55" ht="15.5" thickTop="1" thickBot="1" x14ac:dyDescent="0.4">
      <c r="B99" s="109" t="str">
        <f>IF(api_ver=2,"surname","-")</f>
        <v>surname</v>
      </c>
      <c r="D99" s="24" t="s">
        <v>5</v>
      </c>
      <c r="E99" s="24" t="s">
        <v>5</v>
      </c>
      <c r="F99" s="24" t="s">
        <v>5</v>
      </c>
      <c r="G99" s="24" t="s">
        <v>5</v>
      </c>
      <c r="H99" s="104" t="s">
        <v>5</v>
      </c>
      <c r="I99" s="105" t="s">
        <v>5</v>
      </c>
      <c r="J99" s="24"/>
      <c r="K99" s="89"/>
      <c r="L99" s="97"/>
      <c r="M99" s="24"/>
      <c r="N99" s="24"/>
      <c r="O99" s="18"/>
      <c r="P99" s="15"/>
      <c r="Q99" s="18"/>
      <c r="R99" s="15"/>
      <c r="S99" s="24" t="s">
        <v>5</v>
      </c>
      <c r="T99" s="24" t="s">
        <v>5</v>
      </c>
      <c r="U99" s="24"/>
      <c r="V99" s="24"/>
      <c r="W99" s="24"/>
      <c r="X99" s="24"/>
      <c r="Y99" s="24"/>
      <c r="Z99" s="6" t="s">
        <v>5</v>
      </c>
      <c r="AA99" s="24" t="s">
        <v>5</v>
      </c>
      <c r="AB99" s="24" t="s">
        <v>5</v>
      </c>
      <c r="AC99" s="24"/>
      <c r="AD99" s="24"/>
      <c r="AE99" s="24" t="s">
        <v>5</v>
      </c>
      <c r="AF99" s="24" t="s">
        <v>5</v>
      </c>
      <c r="AG99" s="24" t="s">
        <v>5</v>
      </c>
      <c r="AH99" s="6" t="s">
        <v>1</v>
      </c>
      <c r="AI99" s="24"/>
      <c r="AJ99" s="24"/>
      <c r="AK99" s="24" t="s">
        <v>1</v>
      </c>
      <c r="AL99" s="24"/>
      <c r="AM99" s="24" t="s">
        <v>5</v>
      </c>
      <c r="AN99" s="24" t="s">
        <v>1</v>
      </c>
      <c r="AO99" s="24"/>
      <c r="AP99" s="24" t="s">
        <v>5</v>
      </c>
      <c r="AQ99" s="24"/>
      <c r="AR99" s="24" t="s">
        <v>5</v>
      </c>
      <c r="AS99" s="24" t="s">
        <v>5</v>
      </c>
      <c r="AT99" s="104"/>
      <c r="AU99" s="105"/>
      <c r="AV99" s="24"/>
      <c r="AW99" s="24"/>
      <c r="AX99" s="24"/>
      <c r="AY99" s="106"/>
      <c r="AZ99" s="24"/>
      <c r="BA99" s="24"/>
      <c r="BB99" s="24"/>
      <c r="BC99" s="24"/>
    </row>
    <row r="100" spans="2:55" ht="15.5" thickTop="1" thickBot="1" x14ac:dyDescent="0.4">
      <c r="B100" s="92" t="s">
        <v>274</v>
      </c>
      <c r="D100" s="6" t="s">
        <v>1</v>
      </c>
      <c r="E100" s="24" t="s">
        <v>1</v>
      </c>
      <c r="F100" s="24" t="s">
        <v>5</v>
      </c>
      <c r="G100" s="6" t="s">
        <v>5</v>
      </c>
      <c r="H100" s="18" t="s">
        <v>1</v>
      </c>
      <c r="I100" s="105" t="s">
        <v>5</v>
      </c>
      <c r="J100" s="6"/>
      <c r="K100" s="89"/>
      <c r="L100" s="97"/>
      <c r="M100" s="6"/>
      <c r="N100" s="6"/>
      <c r="O100" s="18"/>
      <c r="P100" s="15"/>
      <c r="Q100" s="18"/>
      <c r="R100" s="15"/>
      <c r="S100" s="24" t="s">
        <v>1</v>
      </c>
      <c r="T100" s="6" t="s">
        <v>1</v>
      </c>
      <c r="U100" s="6"/>
      <c r="V100" s="6"/>
      <c r="W100" s="6"/>
      <c r="X100" s="6"/>
      <c r="Y100" s="6"/>
      <c r="Z100" s="6" t="s">
        <v>5</v>
      </c>
      <c r="AA100" s="6" t="s">
        <v>1</v>
      </c>
      <c r="AB100" s="24" t="s">
        <v>5</v>
      </c>
      <c r="AC100" s="6"/>
      <c r="AD100" s="6"/>
      <c r="AE100" s="6"/>
      <c r="AF100" s="6" t="s">
        <v>5</v>
      </c>
      <c r="AG100" s="6" t="s">
        <v>5</v>
      </c>
      <c r="AH100" s="6" t="s">
        <v>1</v>
      </c>
      <c r="AI100" s="6"/>
      <c r="AJ100" s="6"/>
      <c r="AK100" s="6" t="s">
        <v>1</v>
      </c>
      <c r="AL100" s="6"/>
      <c r="AM100" s="24" t="s">
        <v>5</v>
      </c>
      <c r="AN100" s="6" t="s">
        <v>5</v>
      </c>
      <c r="AO100" s="6"/>
      <c r="AP100" s="24" t="s">
        <v>5</v>
      </c>
      <c r="AQ100" s="6"/>
      <c r="AR100" s="24" t="s">
        <v>5</v>
      </c>
      <c r="AS100" s="6" t="s">
        <v>5</v>
      </c>
      <c r="AT100" s="18"/>
      <c r="AU100" s="15"/>
      <c r="AV100" s="6"/>
      <c r="AW100" s="6"/>
      <c r="AX100" s="6"/>
      <c r="AY100" s="6"/>
      <c r="AZ100" s="6"/>
      <c r="BA100" s="6"/>
      <c r="BB100" s="6"/>
      <c r="BC100" s="6"/>
    </row>
    <row r="101" spans="2:55" ht="15" thickTop="1" x14ac:dyDescent="0.35">
      <c r="B101" s="108" t="str">
        <f>IF(api_ver=2,"type","-")</f>
        <v>type</v>
      </c>
      <c r="D101" s="6" t="s">
        <v>5</v>
      </c>
      <c r="E101" s="6" t="s">
        <v>5</v>
      </c>
      <c r="F101" s="24" t="s">
        <v>5</v>
      </c>
      <c r="G101" s="6" t="s">
        <v>5</v>
      </c>
      <c r="H101" s="18" t="s">
        <v>5</v>
      </c>
      <c r="I101" s="105" t="s">
        <v>5</v>
      </c>
      <c r="J101" s="6"/>
      <c r="K101" s="89"/>
      <c r="L101" s="97"/>
      <c r="M101" s="6"/>
      <c r="N101" s="6"/>
      <c r="O101" s="18"/>
      <c r="P101" s="15"/>
      <c r="Q101" s="18"/>
      <c r="R101" s="15"/>
      <c r="S101" s="6" t="s">
        <v>5</v>
      </c>
      <c r="T101" s="6" t="s">
        <v>1</v>
      </c>
      <c r="U101" s="6"/>
      <c r="V101" s="6"/>
      <c r="W101" s="6"/>
      <c r="X101" s="6"/>
      <c r="Y101" s="6"/>
      <c r="Z101" s="6" t="s">
        <v>5</v>
      </c>
      <c r="AA101" s="6" t="s">
        <v>5</v>
      </c>
      <c r="AB101" s="24" t="s">
        <v>5</v>
      </c>
      <c r="AC101" s="6"/>
      <c r="AD101" s="6"/>
      <c r="AE101" s="6"/>
      <c r="AF101" s="6"/>
      <c r="AG101" s="6"/>
      <c r="AH101" s="6" t="s">
        <v>1</v>
      </c>
      <c r="AI101" s="6"/>
      <c r="AJ101" s="6"/>
      <c r="AK101" s="6" t="s">
        <v>5</v>
      </c>
      <c r="AL101" s="6"/>
      <c r="AM101" s="24" t="s">
        <v>5</v>
      </c>
      <c r="AN101" s="6" t="s">
        <v>5</v>
      </c>
      <c r="AO101" s="6"/>
      <c r="AP101" s="24" t="str">
        <f>IF(api_ver=2,"Yes","No")</f>
        <v>Yes</v>
      </c>
      <c r="AQ101" s="6"/>
      <c r="AR101" s="24" t="s">
        <v>5</v>
      </c>
      <c r="AS101" s="6" t="s">
        <v>5</v>
      </c>
      <c r="AT101" s="18"/>
      <c r="AU101" s="15"/>
      <c r="AV101" s="6"/>
      <c r="AW101" s="6"/>
      <c r="AX101" s="6"/>
      <c r="AY101" s="6"/>
      <c r="AZ101" s="6"/>
      <c r="BA101" s="6"/>
      <c r="BB101" s="6"/>
      <c r="BC101" s="6"/>
    </row>
    <row r="102" spans="2:55" x14ac:dyDescent="0.35">
      <c r="B102" s="85" t="str">
        <f>IF(api_ver=2,"simpleValue","SimpleValue")</f>
        <v>simpleValue</v>
      </c>
      <c r="D102" s="6" t="s">
        <v>1</v>
      </c>
      <c r="E102" s="6" t="s">
        <v>1</v>
      </c>
      <c r="F102" s="24" t="s">
        <v>5</v>
      </c>
      <c r="G102" s="6" t="s">
        <v>5</v>
      </c>
      <c r="H102" s="18" t="s">
        <v>1</v>
      </c>
      <c r="I102" s="105" t="s">
        <v>5</v>
      </c>
      <c r="J102" s="6" t="s">
        <v>1</v>
      </c>
      <c r="K102" s="89"/>
      <c r="L102" s="97"/>
      <c r="M102" s="6"/>
      <c r="N102" s="6"/>
      <c r="O102" s="18"/>
      <c r="P102" s="15"/>
      <c r="Q102" s="18"/>
      <c r="R102" s="15"/>
      <c r="S102" s="6" t="s">
        <v>1</v>
      </c>
      <c r="T102" s="6" t="s">
        <v>1</v>
      </c>
      <c r="U102" s="6"/>
      <c r="V102" s="6"/>
      <c r="W102" s="6"/>
      <c r="X102" s="6"/>
      <c r="Y102" s="6"/>
      <c r="Z102" s="6" t="s">
        <v>5</v>
      </c>
      <c r="AA102" s="6" t="s">
        <v>5</v>
      </c>
      <c r="AB102" s="6" t="s">
        <v>1</v>
      </c>
      <c r="AC102" s="6"/>
      <c r="AD102" s="6"/>
      <c r="AE102" s="6" t="s">
        <v>1</v>
      </c>
      <c r="AF102" s="6" t="s">
        <v>1</v>
      </c>
      <c r="AG102" s="6" t="s">
        <v>1</v>
      </c>
      <c r="AH102" s="6" t="s">
        <v>1</v>
      </c>
      <c r="AI102" s="6"/>
      <c r="AJ102" s="6"/>
      <c r="AK102" s="6" t="s">
        <v>1</v>
      </c>
      <c r="AL102" s="6"/>
      <c r="AM102" s="24" t="s">
        <v>5</v>
      </c>
      <c r="AN102" s="6" t="s">
        <v>1</v>
      </c>
      <c r="AO102" s="6"/>
      <c r="AP102" s="6" t="s">
        <v>1</v>
      </c>
      <c r="AQ102" s="6"/>
      <c r="AR102" s="24" t="s">
        <v>5</v>
      </c>
      <c r="AS102" s="6" t="s">
        <v>5</v>
      </c>
      <c r="AT102" s="18"/>
      <c r="AU102" s="15"/>
      <c r="AV102" s="6"/>
      <c r="AW102" s="6"/>
      <c r="AX102" s="6"/>
      <c r="AY102" s="6"/>
      <c r="AZ102" s="6"/>
      <c r="BA102" s="6"/>
      <c r="BB102" s="6"/>
      <c r="BC102" s="6"/>
    </row>
    <row r="103" spans="2:55" x14ac:dyDescent="0.35">
      <c r="B103" s="85" t="str">
        <f>IF(api_ver=2,"houseNumber","HouseNumber")</f>
        <v>houseNumber</v>
      </c>
      <c r="D103" s="6" t="s">
        <v>1</v>
      </c>
      <c r="E103" s="6" t="s">
        <v>5</v>
      </c>
      <c r="F103" s="24" t="s">
        <v>5</v>
      </c>
      <c r="G103" s="6" t="s">
        <v>5</v>
      </c>
      <c r="H103" s="18" t="s">
        <v>5</v>
      </c>
      <c r="I103" s="105" t="s">
        <v>5</v>
      </c>
      <c r="J103" s="6"/>
      <c r="K103" s="89"/>
      <c r="L103" s="97"/>
      <c r="M103" s="6"/>
      <c r="N103" s="6"/>
      <c r="O103" s="18"/>
      <c r="P103" s="15"/>
      <c r="Q103" s="18"/>
      <c r="R103" s="15"/>
      <c r="S103" s="6" t="s">
        <v>1</v>
      </c>
      <c r="T103" s="6" t="s">
        <v>1</v>
      </c>
      <c r="U103" s="6"/>
      <c r="V103" s="6"/>
      <c r="W103" s="6"/>
      <c r="X103" s="6"/>
      <c r="Y103" s="6"/>
      <c r="Z103" s="6" t="s">
        <v>5</v>
      </c>
      <c r="AA103" s="6" t="s">
        <v>5</v>
      </c>
      <c r="AB103" s="6" t="s">
        <v>5</v>
      </c>
      <c r="AC103" s="6"/>
      <c r="AD103" s="6"/>
      <c r="AE103" s="6"/>
      <c r="AF103" s="6" t="s">
        <v>5</v>
      </c>
      <c r="AG103" s="6" t="s">
        <v>5</v>
      </c>
      <c r="AH103" s="6" t="s">
        <v>5</v>
      </c>
      <c r="AI103" s="6"/>
      <c r="AJ103" s="6"/>
      <c r="AK103" s="6" t="s">
        <v>5</v>
      </c>
      <c r="AL103" s="6"/>
      <c r="AM103" s="24" t="s">
        <v>5</v>
      </c>
      <c r="AN103" s="6" t="s">
        <v>5</v>
      </c>
      <c r="AO103" s="6"/>
      <c r="AP103" s="6" t="s">
        <v>5</v>
      </c>
      <c r="AQ103" s="6"/>
      <c r="AR103" s="24" t="s">
        <v>5</v>
      </c>
      <c r="AS103" s="6" t="s">
        <v>5</v>
      </c>
      <c r="AT103" s="18"/>
      <c r="AU103" s="15"/>
      <c r="AV103" s="6"/>
      <c r="AW103" s="6"/>
      <c r="AX103" s="6"/>
      <c r="AY103" s="6"/>
      <c r="AZ103" s="6"/>
      <c r="BA103" s="6"/>
      <c r="BB103" s="6"/>
      <c r="BC103" s="6"/>
    </row>
    <row r="104" spans="2:55" x14ac:dyDescent="0.35">
      <c r="B104" s="85" t="str">
        <f>IF(api_ver=2,"street","Street")</f>
        <v>street</v>
      </c>
      <c r="D104" s="6" t="s">
        <v>1</v>
      </c>
      <c r="E104" s="6" t="s">
        <v>1</v>
      </c>
      <c r="F104" s="24" t="s">
        <v>5</v>
      </c>
      <c r="G104" s="6" t="s">
        <v>5</v>
      </c>
      <c r="H104" s="18" t="s">
        <v>1</v>
      </c>
      <c r="I104" s="105" t="s">
        <v>5</v>
      </c>
      <c r="J104" s="6"/>
      <c r="K104" s="89"/>
      <c r="L104" s="97"/>
      <c r="M104" s="6"/>
      <c r="N104" s="6"/>
      <c r="O104" s="18"/>
      <c r="P104" s="15"/>
      <c r="Q104" s="18"/>
      <c r="R104" s="15"/>
      <c r="S104" s="6" t="s">
        <v>1</v>
      </c>
      <c r="T104" s="6" t="s">
        <v>1</v>
      </c>
      <c r="U104" s="6"/>
      <c r="V104" s="6"/>
      <c r="W104" s="6"/>
      <c r="X104" s="6"/>
      <c r="Y104" s="6"/>
      <c r="Z104" s="6" t="s">
        <v>5</v>
      </c>
      <c r="AA104" s="6" t="s">
        <v>5</v>
      </c>
      <c r="AB104" s="6" t="s">
        <v>5</v>
      </c>
      <c r="AC104" s="6"/>
      <c r="AD104" s="6"/>
      <c r="AE104" s="6"/>
      <c r="AF104" s="6" t="s">
        <v>5</v>
      </c>
      <c r="AG104" s="6" t="s">
        <v>5</v>
      </c>
      <c r="AH104" s="6" t="s">
        <v>1</v>
      </c>
      <c r="AI104" s="6"/>
      <c r="AJ104" s="6"/>
      <c r="AK104" s="6" t="s">
        <v>1</v>
      </c>
      <c r="AL104" s="6"/>
      <c r="AM104" s="24" t="s">
        <v>5</v>
      </c>
      <c r="AN104" s="6" t="s">
        <v>5</v>
      </c>
      <c r="AO104" s="6"/>
      <c r="AP104" s="6" t="s">
        <v>5</v>
      </c>
      <c r="AQ104" s="6"/>
      <c r="AR104" s="24" t="s">
        <v>5</v>
      </c>
      <c r="AS104" s="6" t="s">
        <v>5</v>
      </c>
      <c r="AT104" s="18"/>
      <c r="AU104" s="15"/>
      <c r="AV104" s="6"/>
      <c r="AW104" s="6"/>
      <c r="AX104" s="6"/>
      <c r="AY104" s="6"/>
      <c r="AZ104" s="6"/>
      <c r="BA104" s="6"/>
      <c r="BB104" s="6"/>
      <c r="BC104" s="6"/>
    </row>
    <row r="105" spans="2:55" x14ac:dyDescent="0.35">
      <c r="B105" s="85" t="str">
        <f>IF(api_ver=2,"city","City")</f>
        <v>city</v>
      </c>
      <c r="D105" s="6" t="s">
        <v>1</v>
      </c>
      <c r="E105" s="6" t="s">
        <v>1</v>
      </c>
      <c r="F105" s="24" t="s">
        <v>5</v>
      </c>
      <c r="G105" s="6" t="s">
        <v>5</v>
      </c>
      <c r="H105" s="18" t="s">
        <v>1</v>
      </c>
      <c r="I105" s="105" t="s">
        <v>5</v>
      </c>
      <c r="J105" s="6"/>
      <c r="K105" s="89"/>
      <c r="L105" s="97"/>
      <c r="M105" s="6"/>
      <c r="N105" s="6"/>
      <c r="O105" s="18"/>
      <c r="P105" s="15"/>
      <c r="Q105" s="18"/>
      <c r="R105" s="15"/>
      <c r="S105" s="6" t="s">
        <v>1</v>
      </c>
      <c r="T105" s="6" t="s">
        <v>1</v>
      </c>
      <c r="U105" s="6"/>
      <c r="V105" s="6"/>
      <c r="W105" s="6"/>
      <c r="X105" s="6"/>
      <c r="Y105" s="6"/>
      <c r="Z105" s="6" t="s">
        <v>5</v>
      </c>
      <c r="AA105" s="6" t="s">
        <v>5</v>
      </c>
      <c r="AB105" s="6" t="s">
        <v>5</v>
      </c>
      <c r="AC105" s="6"/>
      <c r="AD105" s="6"/>
      <c r="AE105" s="6"/>
      <c r="AF105" s="6" t="s">
        <v>5</v>
      </c>
      <c r="AG105" s="6" t="s">
        <v>5</v>
      </c>
      <c r="AH105" s="6" t="s">
        <v>1</v>
      </c>
      <c r="AI105" s="6"/>
      <c r="AJ105" s="6"/>
      <c r="AK105" s="6" t="s">
        <v>1</v>
      </c>
      <c r="AL105" s="6"/>
      <c r="AM105" s="24" t="s">
        <v>5</v>
      </c>
      <c r="AN105" s="6" t="s">
        <v>5</v>
      </c>
      <c r="AO105" s="6"/>
      <c r="AP105" s="6" t="s">
        <v>5</v>
      </c>
      <c r="AQ105" s="6"/>
      <c r="AR105" s="24" t="s">
        <v>5</v>
      </c>
      <c r="AS105" s="6" t="s">
        <v>5</v>
      </c>
      <c r="AT105" s="18"/>
      <c r="AU105" s="15"/>
      <c r="AV105" s="6"/>
      <c r="AW105" s="6"/>
      <c r="AX105" s="6"/>
      <c r="AY105" s="6"/>
      <c r="AZ105" s="6"/>
      <c r="BA105" s="6"/>
      <c r="BB105" s="6"/>
      <c r="BC105" s="6"/>
    </row>
    <row r="106" spans="2:55" x14ac:dyDescent="0.35">
      <c r="B106" s="85" t="str">
        <f>IF(api_ver=2,"province","Province")</f>
        <v>province</v>
      </c>
      <c r="D106" s="6" t="s">
        <v>1</v>
      </c>
      <c r="E106" s="6" t="s">
        <v>5</v>
      </c>
      <c r="F106" s="24" t="s">
        <v>5</v>
      </c>
      <c r="G106" s="6" t="s">
        <v>5</v>
      </c>
      <c r="H106" s="18" t="s">
        <v>5</v>
      </c>
      <c r="I106" s="105" t="s">
        <v>5</v>
      </c>
      <c r="J106" s="6"/>
      <c r="K106" s="89"/>
      <c r="L106" s="97"/>
      <c r="M106" s="6"/>
      <c r="N106" s="6"/>
      <c r="O106" s="18"/>
      <c r="P106" s="15"/>
      <c r="Q106" s="18"/>
      <c r="R106" s="15"/>
      <c r="S106" s="6" t="s">
        <v>5</v>
      </c>
      <c r="T106" s="6" t="s">
        <v>1</v>
      </c>
      <c r="U106" s="6"/>
      <c r="V106" s="6"/>
      <c r="W106" s="6"/>
      <c r="X106" s="6"/>
      <c r="Y106" s="6"/>
      <c r="Z106" s="6" t="s">
        <v>5</v>
      </c>
      <c r="AA106" s="6" t="s">
        <v>5</v>
      </c>
      <c r="AB106" s="6" t="s">
        <v>5</v>
      </c>
      <c r="AC106" s="6"/>
      <c r="AD106" s="6"/>
      <c r="AE106" s="6"/>
      <c r="AF106" s="6" t="s">
        <v>5</v>
      </c>
      <c r="AG106" s="6" t="s">
        <v>5</v>
      </c>
      <c r="AH106" s="6" t="s">
        <v>1</v>
      </c>
      <c r="AI106" s="6"/>
      <c r="AJ106" s="6"/>
      <c r="AK106" s="6" t="s">
        <v>1</v>
      </c>
      <c r="AL106" s="6"/>
      <c r="AM106" s="24" t="s">
        <v>5</v>
      </c>
      <c r="AN106" s="6" t="s">
        <v>5</v>
      </c>
      <c r="AO106" s="6"/>
      <c r="AP106" s="6" t="s">
        <v>5</v>
      </c>
      <c r="AQ106" s="6"/>
      <c r="AR106" s="24" t="s">
        <v>5</v>
      </c>
      <c r="AS106" s="6" t="s">
        <v>5</v>
      </c>
      <c r="AT106" s="18"/>
      <c r="AU106" s="15"/>
      <c r="AV106" s="6"/>
      <c r="AW106" s="6"/>
      <c r="AX106" s="6"/>
      <c r="AY106" s="6"/>
      <c r="AZ106" s="6"/>
      <c r="BA106" s="6"/>
      <c r="BB106" s="6"/>
      <c r="BC106" s="6"/>
    </row>
    <row r="107" spans="2:55" x14ac:dyDescent="0.35">
      <c r="B107" s="85" t="str">
        <f>IF(api_ver=2,"postalCode","PostalCode")</f>
        <v>postalCode</v>
      </c>
      <c r="D107" s="6" t="s">
        <v>1</v>
      </c>
      <c r="E107" s="6" t="s">
        <v>1</v>
      </c>
      <c r="F107" s="24" t="s">
        <v>5</v>
      </c>
      <c r="G107" s="6" t="s">
        <v>5</v>
      </c>
      <c r="H107" s="18" t="s">
        <v>1</v>
      </c>
      <c r="I107" s="105" t="s">
        <v>5</v>
      </c>
      <c r="J107" s="6"/>
      <c r="K107" s="89"/>
      <c r="L107" s="97"/>
      <c r="M107" s="6"/>
      <c r="N107" s="6"/>
      <c r="O107" s="18"/>
      <c r="P107" s="15"/>
      <c r="Q107" s="18"/>
      <c r="R107" s="15"/>
      <c r="S107" s="6" t="s">
        <v>1</v>
      </c>
      <c r="T107" s="6" t="s">
        <v>1</v>
      </c>
      <c r="U107" s="6"/>
      <c r="V107" s="6"/>
      <c r="W107" s="6"/>
      <c r="X107" s="6"/>
      <c r="Y107" s="6"/>
      <c r="Z107" s="6" t="s">
        <v>5</v>
      </c>
      <c r="AA107" s="6" t="s">
        <v>5</v>
      </c>
      <c r="AB107" s="6" t="s">
        <v>5</v>
      </c>
      <c r="AC107" s="6"/>
      <c r="AD107" s="6"/>
      <c r="AE107" s="6"/>
      <c r="AF107" s="6" t="s">
        <v>5</v>
      </c>
      <c r="AG107" s="6" t="s">
        <v>5</v>
      </c>
      <c r="AH107" s="6" t="s">
        <v>1</v>
      </c>
      <c r="AI107" s="6"/>
      <c r="AJ107" s="6"/>
      <c r="AK107" s="6" t="s">
        <v>5</v>
      </c>
      <c r="AL107" s="6"/>
      <c r="AM107" s="24" t="s">
        <v>5</v>
      </c>
      <c r="AN107" s="6" t="s">
        <v>5</v>
      </c>
      <c r="AO107" s="6"/>
      <c r="AP107" s="6" t="s">
        <v>5</v>
      </c>
      <c r="AQ107" s="6"/>
      <c r="AR107" s="24" t="s">
        <v>5</v>
      </c>
      <c r="AS107" s="6" t="s">
        <v>5</v>
      </c>
      <c r="AT107" s="18"/>
      <c r="AU107" s="15"/>
      <c r="AV107" s="6"/>
      <c r="AW107" s="6"/>
      <c r="AX107" s="6"/>
      <c r="AY107" s="6"/>
      <c r="AZ107" s="6"/>
      <c r="BA107" s="6"/>
      <c r="BB107" s="6"/>
      <c r="BC107" s="6"/>
    </row>
    <row r="108" spans="2:55" x14ac:dyDescent="0.35">
      <c r="B108" s="85" t="str">
        <f>IF(api_ver=2,"telephone","Telephone")</f>
        <v>telephone</v>
      </c>
      <c r="D108" s="6" t="s">
        <v>5</v>
      </c>
      <c r="E108" s="6" t="s">
        <v>5</v>
      </c>
      <c r="F108" s="24" t="s">
        <v>5</v>
      </c>
      <c r="G108" s="6" t="s">
        <v>5</v>
      </c>
      <c r="H108" s="18" t="s">
        <v>5</v>
      </c>
      <c r="I108" s="105" t="s">
        <v>5</v>
      </c>
      <c r="J108" s="6"/>
      <c r="K108" s="89"/>
      <c r="L108" s="97"/>
      <c r="M108" s="6"/>
      <c r="N108" s="6"/>
      <c r="O108" s="18"/>
      <c r="P108" s="15"/>
      <c r="Q108" s="18"/>
      <c r="R108" s="15"/>
      <c r="S108" s="6" t="s">
        <v>5</v>
      </c>
      <c r="T108" s="6" t="s">
        <v>5</v>
      </c>
      <c r="U108" s="6"/>
      <c r="V108" s="6"/>
      <c r="W108" s="6"/>
      <c r="X108" s="6"/>
      <c r="Y108" s="6"/>
      <c r="Z108" s="6" t="s">
        <v>5</v>
      </c>
      <c r="AA108" s="6" t="s">
        <v>5</v>
      </c>
      <c r="AB108" s="6" t="s">
        <v>5</v>
      </c>
      <c r="AC108" s="6"/>
      <c r="AD108" s="6"/>
      <c r="AE108" s="6"/>
      <c r="AF108" s="6" t="s">
        <v>5</v>
      </c>
      <c r="AG108" s="6" t="s">
        <v>5</v>
      </c>
      <c r="AH108" s="6" t="s">
        <v>5</v>
      </c>
      <c r="AI108" s="6"/>
      <c r="AJ108" s="6"/>
      <c r="AK108" s="6" t="s">
        <v>5</v>
      </c>
      <c r="AL108" s="6"/>
      <c r="AM108" s="24" t="s">
        <v>5</v>
      </c>
      <c r="AN108" s="6" t="s">
        <v>5</v>
      </c>
      <c r="AO108" s="6"/>
      <c r="AP108" s="6" t="s">
        <v>5</v>
      </c>
      <c r="AQ108" s="6"/>
      <c r="AR108" s="24" t="s">
        <v>5</v>
      </c>
      <c r="AS108" s="6" t="s">
        <v>5</v>
      </c>
      <c r="AT108" s="18"/>
      <c r="AU108" s="15"/>
      <c r="AV108" s="6"/>
      <c r="AW108" s="6"/>
      <c r="AX108" s="6"/>
      <c r="AY108" s="6"/>
      <c r="AZ108" s="6"/>
      <c r="BA108" s="6"/>
      <c r="BB108" s="6"/>
      <c r="BC108" s="6"/>
    </row>
    <row r="109" spans="2:55" ht="15" thickBot="1" x14ac:dyDescent="0.4">
      <c r="B109" s="86" t="str">
        <f>IF(api_ver=2,"country","Country")</f>
        <v>country</v>
      </c>
      <c r="D109" s="6" t="s">
        <v>1</v>
      </c>
      <c r="E109" s="6" t="s">
        <v>1</v>
      </c>
      <c r="F109" s="24" t="s">
        <v>5</v>
      </c>
      <c r="G109" s="6" t="s">
        <v>5</v>
      </c>
      <c r="H109" s="18" t="s">
        <v>5</v>
      </c>
      <c r="I109" s="105" t="s">
        <v>5</v>
      </c>
      <c r="J109" s="6"/>
      <c r="K109" s="89"/>
      <c r="L109" s="97"/>
      <c r="M109" s="6"/>
      <c r="N109" s="6"/>
      <c r="O109" s="18"/>
      <c r="P109" s="15"/>
      <c r="Q109" s="18"/>
      <c r="R109" s="15"/>
      <c r="S109" s="6" t="s">
        <v>1</v>
      </c>
      <c r="T109" s="6" t="s">
        <v>1</v>
      </c>
      <c r="U109" s="6"/>
      <c r="V109" s="6"/>
      <c r="W109" s="6"/>
      <c r="X109" s="6"/>
      <c r="Y109" s="6"/>
      <c r="Z109" s="6" t="s">
        <v>5</v>
      </c>
      <c r="AA109" s="6" t="s">
        <v>1</v>
      </c>
      <c r="AB109" s="6" t="s">
        <v>5</v>
      </c>
      <c r="AC109" s="6"/>
      <c r="AD109" s="6"/>
      <c r="AE109" s="6"/>
      <c r="AF109" s="6" t="s">
        <v>5</v>
      </c>
      <c r="AG109" s="6" t="s">
        <v>5</v>
      </c>
      <c r="AH109" s="6" t="s">
        <v>1</v>
      </c>
      <c r="AI109" s="6"/>
      <c r="AJ109" s="6"/>
      <c r="AK109" s="6" t="s">
        <v>1</v>
      </c>
      <c r="AL109" s="6"/>
      <c r="AM109" s="24" t="s">
        <v>5</v>
      </c>
      <c r="AN109" s="6" t="s">
        <v>1</v>
      </c>
      <c r="AO109" s="6"/>
      <c r="AP109" s="6" t="s">
        <v>5</v>
      </c>
      <c r="AQ109" s="6"/>
      <c r="AR109" s="24" t="s">
        <v>5</v>
      </c>
      <c r="AS109" s="6" t="s">
        <v>5</v>
      </c>
      <c r="AT109" s="18"/>
      <c r="AU109" s="15"/>
      <c r="AV109" s="6"/>
      <c r="AW109" s="6"/>
      <c r="AX109" s="6"/>
      <c r="AY109" s="6"/>
      <c r="AZ109" s="6"/>
      <c r="BA109" s="6"/>
      <c r="BB109" s="6"/>
      <c r="BC109" s="6"/>
    </row>
    <row r="110" spans="2:55" ht="15" thickTop="1" x14ac:dyDescent="0.35">
      <c r="H110" s="22"/>
      <c r="I110" s="22"/>
      <c r="K110" s="117"/>
      <c r="L110" s="117"/>
    </row>
    <row r="111" spans="2:55" x14ac:dyDescent="0.35">
      <c r="H111" s="22"/>
      <c r="I111" s="22"/>
      <c r="K111" s="117"/>
      <c r="L111" s="117"/>
    </row>
    <row r="112" spans="2:55" x14ac:dyDescent="0.35">
      <c r="H112" s="22"/>
      <c r="I112" s="22"/>
      <c r="K112" s="117"/>
      <c r="L112" s="117"/>
    </row>
    <row r="113" spans="11:12" x14ac:dyDescent="0.35">
      <c r="K113" s="117"/>
      <c r="L113" s="117"/>
    </row>
    <row r="114" spans="11:12" x14ac:dyDescent="0.35">
      <c r="K114" s="117"/>
      <c r="L114" s="117"/>
    </row>
    <row r="115" spans="11:12" x14ac:dyDescent="0.35">
      <c r="K115" s="117"/>
      <c r="L115" s="117"/>
    </row>
    <row r="116" spans="11:12" x14ac:dyDescent="0.35">
      <c r="K116" s="117"/>
      <c r="L116" s="117"/>
    </row>
    <row r="117" spans="11:12" x14ac:dyDescent="0.35">
      <c r="K117" s="117"/>
      <c r="L117" s="117"/>
    </row>
    <row r="118" spans="11:12" x14ac:dyDescent="0.35">
      <c r="K118" s="117"/>
      <c r="L118" s="117"/>
    </row>
    <row r="119" spans="11:12" x14ac:dyDescent="0.35">
      <c r="K119" s="117"/>
      <c r="L119" s="117"/>
    </row>
    <row r="120" spans="11:12" x14ac:dyDescent="0.35">
      <c r="K120" s="117"/>
      <c r="L120" s="117"/>
    </row>
  </sheetData>
  <mergeCells count="47">
    <mergeCell ref="AJ1:AS1"/>
    <mergeCell ref="D1:AE1"/>
    <mergeCell ref="AG1:AI1"/>
    <mergeCell ref="H4:I4"/>
    <mergeCell ref="AE3:AE4"/>
    <mergeCell ref="K4:L4"/>
    <mergeCell ref="X3:X4"/>
    <mergeCell ref="AD3:AD4"/>
    <mergeCell ref="K2:L2"/>
    <mergeCell ref="AG3:AG4"/>
    <mergeCell ref="AF3:AF4"/>
    <mergeCell ref="AI3:AI4"/>
    <mergeCell ref="H2:I2"/>
    <mergeCell ref="AL3:AL4"/>
    <mergeCell ref="AN3:AN4"/>
    <mergeCell ref="O2:P2"/>
    <mergeCell ref="Q2:R2"/>
    <mergeCell ref="O4:P4"/>
    <mergeCell ref="Q4:R4"/>
    <mergeCell ref="AR3:AR4"/>
    <mergeCell ref="AM3:AM4"/>
    <mergeCell ref="AS3:AS4"/>
    <mergeCell ref="AO3:AO4"/>
    <mergeCell ref="AH3:AH4"/>
    <mergeCell ref="Y3:Y4"/>
    <mergeCell ref="D3:D4"/>
    <mergeCell ref="E3:E4"/>
    <mergeCell ref="F3:F4"/>
    <mergeCell ref="G3:G4"/>
    <mergeCell ref="J3:J4"/>
    <mergeCell ref="AU6:AU8"/>
    <mergeCell ref="AY6:AY8"/>
    <mergeCell ref="AV3:AV4"/>
    <mergeCell ref="AT6:AT8"/>
    <mergeCell ref="AW1:AX1"/>
    <mergeCell ref="AY1:BC1"/>
    <mergeCell ref="BB3:BB4"/>
    <mergeCell ref="AT4:AU4"/>
    <mergeCell ref="AT2:AU2"/>
    <mergeCell ref="AT1:AV1"/>
    <mergeCell ref="A6:A50"/>
    <mergeCell ref="O6:O8"/>
    <mergeCell ref="P6:P8"/>
    <mergeCell ref="Q6:Q8"/>
    <mergeCell ref="R6:R8"/>
    <mergeCell ref="K6:K8"/>
    <mergeCell ref="L6:L8"/>
  </mergeCells>
  <conditionalFormatting sqref="AO23 AQ51:AQ54 AQ72:AQ73 AO72:AO73 AO91:AO99 AQ91:AQ99 AQ110:AQ65542 AO110:AO65542 AO38:AO54">
    <cfRule type="cellIs" dxfId="168" priority="1040" operator="equal">
      <formula>"No"</formula>
    </cfRule>
    <cfRule type="cellIs" dxfId="167" priority="1041" operator="equal">
      <formula>"Yes"</formula>
    </cfRule>
  </conditionalFormatting>
  <conditionalFormatting sqref="AO21">
    <cfRule type="cellIs" dxfId="166" priority="1022" operator="equal">
      <formula>"No"</formula>
    </cfRule>
    <cfRule type="cellIs" dxfId="165" priority="1023" operator="equal">
      <formula>"Yes"</formula>
    </cfRule>
  </conditionalFormatting>
  <conditionalFormatting sqref="AK21:AL21 AQ95:BC95 AP101 AN96:AQ100 AN94:BC94 AN95:AO95 AM94:AM109 AB101 AS96:BC100 AR96:AR109 D94:E100 F94:F109 G101:G109 N10:N14 T12:AM14 D19:S19 AN10:BC15 D26:AM26 AO26:BC31 AN25:AN31 D49:S51 U50:BC51 T49:T50 D28:AM28 D27:F27 H27:AM27 G34:W34 G29:AM30 G32:H32 AD32:BC34 AD31:AM31 X31:AC34 H31 H33 D29:F34 I31:W33 D15:AM15 D16:P16 N17:N20 S16:BC16 T17:BC17 AN19:BC21 S18:BC18 D35:BC45 D46:Z48 U49:Z49 AA46:BC49 G94:AL95 G96:Y100 AA96:AL100 Z96:Z109 D52:BC93">
    <cfRule type="cellIs" dxfId="164" priority="838" stopIfTrue="1" operator="equal">
      <formula>"No"</formula>
    </cfRule>
    <cfRule type="cellIs" dxfId="163" priority="839" stopIfTrue="1" operator="equal">
      <formula>"Yes"</formula>
    </cfRule>
  </conditionalFormatting>
  <conditionalFormatting sqref="R21">
    <cfRule type="cellIs" dxfId="162" priority="580" stopIfTrue="1" operator="equal">
      <formula>"No"</formula>
    </cfRule>
    <cfRule type="cellIs" dxfId="161" priority="581" stopIfTrue="1" operator="equal">
      <formula>"Yes"</formula>
    </cfRule>
  </conditionalFormatting>
  <conditionalFormatting sqref="P21">
    <cfRule type="cellIs" dxfId="160" priority="566" stopIfTrue="1" operator="equal">
      <formula>"No"</formula>
    </cfRule>
    <cfRule type="cellIs" dxfId="159" priority="567" stopIfTrue="1" operator="equal">
      <formula>"Yes"</formula>
    </cfRule>
  </conditionalFormatting>
  <conditionalFormatting sqref="P34:P35">
    <cfRule type="cellIs" dxfId="158" priority="564" stopIfTrue="1" operator="equal">
      <formula>"No"</formula>
    </cfRule>
    <cfRule type="cellIs" dxfId="157" priority="565" stopIfTrue="1" operator="equal">
      <formula>"Yes"</formula>
    </cfRule>
  </conditionalFormatting>
  <conditionalFormatting sqref="P36">
    <cfRule type="cellIs" dxfId="156" priority="554" stopIfTrue="1" operator="equal">
      <formula>"No"</formula>
    </cfRule>
    <cfRule type="cellIs" dxfId="155" priority="555" stopIfTrue="1" operator="equal">
      <formula>"Yes"</formula>
    </cfRule>
  </conditionalFormatting>
  <conditionalFormatting sqref="R34:R35">
    <cfRule type="cellIs" dxfId="154" priority="530" stopIfTrue="1" operator="equal">
      <formula>"No"</formula>
    </cfRule>
    <cfRule type="cellIs" dxfId="153" priority="531" stopIfTrue="1" operator="equal">
      <formula>"Yes"</formula>
    </cfRule>
  </conditionalFormatting>
  <conditionalFormatting sqref="R36">
    <cfRule type="cellIs" dxfId="152" priority="528" stopIfTrue="1" operator="equal">
      <formula>"No"</formula>
    </cfRule>
    <cfRule type="cellIs" dxfId="151" priority="529" stopIfTrue="1" operator="equal">
      <formula>"Yes"</formula>
    </cfRule>
  </conditionalFormatting>
  <conditionalFormatting sqref="S49 E49 AI49 G49:H49 Z49 AF49">
    <cfRule type="cellIs" dxfId="150" priority="330" stopIfTrue="1" operator="equal">
      <formula>"No"</formula>
    </cfRule>
    <cfRule type="cellIs" dxfId="149" priority="331" stopIfTrue="1" operator="equal">
      <formula>"Yes"</formula>
    </cfRule>
  </conditionalFormatting>
  <conditionalFormatting sqref="AT49">
    <cfRule type="cellIs" dxfId="148" priority="328" stopIfTrue="1" operator="equal">
      <formula>"No"</formula>
    </cfRule>
    <cfRule type="cellIs" dxfId="147" priority="329" stopIfTrue="1" operator="equal">
      <formula>"Yes"</formula>
    </cfRule>
  </conditionalFormatting>
  <conditionalFormatting sqref="E3">
    <cfRule type="cellIs" dxfId="146" priority="300" stopIfTrue="1" operator="equal">
      <formula>"No"</formula>
    </cfRule>
    <cfRule type="cellIs" dxfId="145" priority="301" stopIfTrue="1" operator="equal">
      <formula>"Yes"</formula>
    </cfRule>
  </conditionalFormatting>
  <conditionalFormatting sqref="Q4">
    <cfRule type="cellIs" dxfId="144" priority="298" stopIfTrue="1" operator="equal">
      <formula>"No"</formula>
    </cfRule>
    <cfRule type="cellIs" dxfId="143" priority="299" stopIfTrue="1" operator="equal">
      <formula>"Yes"</formula>
    </cfRule>
  </conditionalFormatting>
  <conditionalFormatting sqref="S4">
    <cfRule type="cellIs" dxfId="142" priority="296" stopIfTrue="1" operator="equal">
      <formula>"No"</formula>
    </cfRule>
    <cfRule type="cellIs" dxfId="141" priority="297" stopIfTrue="1" operator="equal">
      <formula>"Yes"</formula>
    </cfRule>
  </conditionalFormatting>
  <conditionalFormatting sqref="U4">
    <cfRule type="cellIs" dxfId="140" priority="294" stopIfTrue="1" operator="equal">
      <formula>"No"</formula>
    </cfRule>
    <cfRule type="cellIs" dxfId="139" priority="295" stopIfTrue="1" operator="equal">
      <formula>"Yes"</formula>
    </cfRule>
  </conditionalFormatting>
  <conditionalFormatting sqref="V4">
    <cfRule type="cellIs" dxfId="138" priority="292" stopIfTrue="1" operator="equal">
      <formula>"No"</formula>
    </cfRule>
    <cfRule type="cellIs" dxfId="137" priority="293" stopIfTrue="1" operator="equal">
      <formula>"Yes"</formula>
    </cfRule>
  </conditionalFormatting>
  <conditionalFormatting sqref="W4">
    <cfRule type="cellIs" dxfId="136" priority="290" stopIfTrue="1" operator="equal">
      <formula>"No"</formula>
    </cfRule>
    <cfRule type="cellIs" dxfId="135" priority="291" stopIfTrue="1" operator="equal">
      <formula>"Yes"</formula>
    </cfRule>
  </conditionalFormatting>
  <conditionalFormatting sqref="X3">
    <cfRule type="cellIs" dxfId="134" priority="288" stopIfTrue="1" operator="equal">
      <formula>"No"</formula>
    </cfRule>
    <cfRule type="cellIs" dxfId="133" priority="289" stopIfTrue="1" operator="equal">
      <formula>"Yes"</formula>
    </cfRule>
  </conditionalFormatting>
  <conditionalFormatting sqref="Y3">
    <cfRule type="cellIs" dxfId="132" priority="286" stopIfTrue="1" operator="equal">
      <formula>"No"</formula>
    </cfRule>
    <cfRule type="cellIs" dxfId="131" priority="287" stopIfTrue="1" operator="equal">
      <formula>"Yes"</formula>
    </cfRule>
  </conditionalFormatting>
  <conditionalFormatting sqref="Z4">
    <cfRule type="cellIs" dxfId="130" priority="284" stopIfTrue="1" operator="equal">
      <formula>"No"</formula>
    </cfRule>
    <cfRule type="cellIs" dxfId="129" priority="285" stopIfTrue="1" operator="equal">
      <formula>"Yes"</formula>
    </cfRule>
  </conditionalFormatting>
  <conditionalFormatting sqref="AA4">
    <cfRule type="cellIs" dxfId="128" priority="282" stopIfTrue="1" operator="equal">
      <formula>"No"</formula>
    </cfRule>
    <cfRule type="cellIs" dxfId="127" priority="283" stopIfTrue="1" operator="equal">
      <formula>"Yes"</formula>
    </cfRule>
  </conditionalFormatting>
  <conditionalFormatting sqref="AB4">
    <cfRule type="cellIs" dxfId="126" priority="280" stopIfTrue="1" operator="equal">
      <formula>"No"</formula>
    </cfRule>
    <cfRule type="cellIs" dxfId="125" priority="281" stopIfTrue="1" operator="equal">
      <formula>"Yes"</formula>
    </cfRule>
  </conditionalFormatting>
  <conditionalFormatting sqref="AC4">
    <cfRule type="cellIs" dxfId="124" priority="278" stopIfTrue="1" operator="equal">
      <formula>"No"</formula>
    </cfRule>
    <cfRule type="cellIs" dxfId="123" priority="279" stopIfTrue="1" operator="equal">
      <formula>"Yes"</formula>
    </cfRule>
  </conditionalFormatting>
  <conditionalFormatting sqref="AD3">
    <cfRule type="cellIs" dxfId="122" priority="276" stopIfTrue="1" operator="equal">
      <formula>"No"</formula>
    </cfRule>
    <cfRule type="cellIs" dxfId="121" priority="277" stopIfTrue="1" operator="equal">
      <formula>"Yes"</formula>
    </cfRule>
  </conditionalFormatting>
  <conditionalFormatting sqref="AR3">
    <cfRule type="cellIs" dxfId="120" priority="274" stopIfTrue="1" operator="equal">
      <formula>"No"</formula>
    </cfRule>
    <cfRule type="cellIs" dxfId="119" priority="275" stopIfTrue="1" operator="equal">
      <formula>"Yes"</formula>
    </cfRule>
  </conditionalFormatting>
  <conditionalFormatting sqref="AT4">
    <cfRule type="cellIs" dxfId="118" priority="272" stopIfTrue="1" operator="equal">
      <formula>"No"</formula>
    </cfRule>
    <cfRule type="cellIs" dxfId="117" priority="273" stopIfTrue="1" operator="equal">
      <formula>"Yes"</formula>
    </cfRule>
  </conditionalFormatting>
  <conditionalFormatting sqref="AY6">
    <cfRule type="cellIs" dxfId="116" priority="258" stopIfTrue="1" operator="equal">
      <formula>"No"</formula>
    </cfRule>
    <cfRule type="cellIs" dxfId="115" priority="259" stopIfTrue="1" operator="equal">
      <formula>"Yes"</formula>
    </cfRule>
  </conditionalFormatting>
  <conditionalFormatting sqref="AI5">
    <cfRule type="cellIs" dxfId="114" priority="234" stopIfTrue="1" operator="equal">
      <formula>"No"</formula>
    </cfRule>
    <cfRule type="cellIs" dxfId="113" priority="235" stopIfTrue="1" operator="equal">
      <formula>"Yes"</formula>
    </cfRule>
  </conditionalFormatting>
  <conditionalFormatting sqref="AI3">
    <cfRule type="cellIs" dxfId="112" priority="232" stopIfTrue="1" operator="equal">
      <formula>"No"</formula>
    </cfRule>
    <cfRule type="cellIs" dxfId="111" priority="233" stopIfTrue="1" operator="equal">
      <formula>"Yes"</formula>
    </cfRule>
  </conditionalFormatting>
  <conditionalFormatting sqref="AG3">
    <cfRule type="cellIs" dxfId="110" priority="230" stopIfTrue="1" operator="equal">
      <formula>"No"</formula>
    </cfRule>
    <cfRule type="cellIs" dxfId="109" priority="231" stopIfTrue="1" operator="equal">
      <formula>"Yes"</formula>
    </cfRule>
  </conditionalFormatting>
  <conditionalFormatting sqref="P3">
    <cfRule type="cellIs" dxfId="108" priority="226" stopIfTrue="1" operator="equal">
      <formula>"No"</formula>
    </cfRule>
    <cfRule type="cellIs" dxfId="107" priority="227" stopIfTrue="1" operator="equal">
      <formula>"Yes"</formula>
    </cfRule>
  </conditionalFormatting>
  <conditionalFormatting sqref="O3 Q3:R3">
    <cfRule type="cellIs" dxfId="106" priority="228" stopIfTrue="1" operator="equal">
      <formula>"No"</formula>
    </cfRule>
    <cfRule type="cellIs" dxfId="105" priority="229" stopIfTrue="1" operator="equal">
      <formula>"Yes"</formula>
    </cfRule>
  </conditionalFormatting>
  <conditionalFormatting sqref="AT3:AU3">
    <cfRule type="cellIs" dxfId="104" priority="224" stopIfTrue="1" operator="equal">
      <formula>"No"</formula>
    </cfRule>
    <cfRule type="cellIs" dxfId="103" priority="225" stopIfTrue="1" operator="equal">
      <formula>"Yes"</formula>
    </cfRule>
  </conditionalFormatting>
  <conditionalFormatting sqref="O6:R6">
    <cfRule type="cellIs" dxfId="102" priority="214" stopIfTrue="1" operator="equal">
      <formula>"No"</formula>
    </cfRule>
    <cfRule type="cellIs" dxfId="101" priority="215" stopIfTrue="1" operator="equal">
      <formula>"Yes"</formula>
    </cfRule>
  </conditionalFormatting>
  <conditionalFormatting sqref="AT6:AU6">
    <cfRule type="cellIs" dxfId="100" priority="200" stopIfTrue="1" operator="equal">
      <formula>"No"</formula>
    </cfRule>
    <cfRule type="cellIs" dxfId="99" priority="201" stopIfTrue="1" operator="equal">
      <formula>"Yes"</formula>
    </cfRule>
  </conditionalFormatting>
  <conditionalFormatting sqref="AO19:AO20">
    <cfRule type="cellIs" dxfId="98" priority="167" stopIfTrue="1" operator="equal">
      <formula>"No"</formula>
    </cfRule>
    <cfRule type="cellIs" dxfId="97" priority="168" stopIfTrue="1" operator="equal">
      <formula>"Yes"</formula>
    </cfRule>
  </conditionalFormatting>
  <conditionalFormatting sqref="AK19:AL20">
    <cfRule type="cellIs" dxfId="96" priority="165" stopIfTrue="1" operator="equal">
      <formula>"No"</formula>
    </cfRule>
    <cfRule type="cellIs" dxfId="95" priority="166" stopIfTrue="1" operator="equal">
      <formula>"Yes"</formula>
    </cfRule>
  </conditionalFormatting>
  <conditionalFormatting sqref="AP19:AP20">
    <cfRule type="cellIs" dxfId="94" priority="163" stopIfTrue="1" operator="equal">
      <formula>"No"</formula>
    </cfRule>
    <cfRule type="cellIs" dxfId="93" priority="164" stopIfTrue="1" operator="equal">
      <formula>"Yes"</formula>
    </cfRule>
  </conditionalFormatting>
  <conditionalFormatting sqref="BD25:CD25">
    <cfRule type="cellIs" dxfId="92" priority="161" stopIfTrue="1" operator="equal">
      <formula>"No"</formula>
    </cfRule>
    <cfRule type="cellIs" dxfId="91" priority="162" stopIfTrue="1" operator="equal">
      <formula>"Yes"</formula>
    </cfRule>
  </conditionalFormatting>
  <conditionalFormatting sqref="D25:K25 AB25 AD25:AG25 AK25:AL25 AT25:AV25 AX25:BC25 AI25 M25:U25">
    <cfRule type="cellIs" dxfId="90" priority="140" stopIfTrue="1" operator="equal">
      <formula>"No"</formula>
    </cfRule>
    <cfRule type="cellIs" dxfId="89" priority="141" stopIfTrue="1" operator="equal">
      <formula>"Yes"</formula>
    </cfRule>
  </conditionalFormatting>
  <conditionalFormatting sqref="N25">
    <cfRule type="cellIs" dxfId="88" priority="138" stopIfTrue="1" operator="equal">
      <formula>"No"</formula>
    </cfRule>
    <cfRule type="cellIs" dxfId="87" priority="139" stopIfTrue="1" operator="equal">
      <formula>"Yes"</formula>
    </cfRule>
  </conditionalFormatting>
  <conditionalFormatting sqref="N40">
    <cfRule type="cellIs" dxfId="86" priority="136" stopIfTrue="1" operator="equal">
      <formula>"No"</formula>
    </cfRule>
    <cfRule type="cellIs" dxfId="85" priority="137" stopIfTrue="1" operator="equal">
      <formula>"Yes"</formula>
    </cfRule>
  </conditionalFormatting>
  <conditionalFormatting sqref="D74:BC90">
    <cfRule type="cellIs" dxfId="84" priority="82" stopIfTrue="1" operator="equal">
      <formula>"No"</formula>
    </cfRule>
    <cfRule type="cellIs" dxfId="83" priority="83" stopIfTrue="1" operator="equal">
      <formula>"Yes"</formula>
    </cfRule>
  </conditionalFormatting>
  <conditionalFormatting sqref="AI100:AL109 AQ101 D100:E109 AN101:AO101 AN100:AQ100 AN102:AQ109 AC101:AG101 J100:Y109 AS100:BC109 G100:H109 AA102:AG109 AA101 AA100:AG100">
    <cfRule type="cellIs" dxfId="82" priority="80" stopIfTrue="1" operator="equal">
      <formula>"No"</formula>
    </cfRule>
    <cfRule type="cellIs" dxfId="81" priority="81" stopIfTrue="1" operator="equal">
      <formula>"Yes"</formula>
    </cfRule>
  </conditionalFormatting>
  <conditionalFormatting sqref="AH5">
    <cfRule type="cellIs" dxfId="80" priority="78" stopIfTrue="1" operator="equal">
      <formula>"No"</formula>
    </cfRule>
    <cfRule type="cellIs" dxfId="79" priority="79" stopIfTrue="1" operator="equal">
      <formula>"Yes"</formula>
    </cfRule>
  </conditionalFormatting>
  <conditionalFormatting sqref="AH93:AH109">
    <cfRule type="cellIs" dxfId="78" priority="74" stopIfTrue="1" operator="equal">
      <formula>"No"</formula>
    </cfRule>
    <cfRule type="cellIs" dxfId="77" priority="75" stopIfTrue="1" operator="equal">
      <formula>"Yes"</formula>
    </cfRule>
  </conditionalFormatting>
  <conditionalFormatting sqref="D9:AH9 AJ9:BC9 AJ24:BC24 D10:AM11 M25:U25 M24:AH24 AQ101 D22:BC23 U19:AM19 AO25:BC25 AN101:AO101 AN102:AQ109 AC101:AL101 D101:E109 AS101:BC109 G101:Y109 D24:L25 X25:AM25 G18:I18 R17:S17 Q16:AC16 K18:AC18 R12:S15 AA101 AA102:AL109 D12:P17 D20:AM21">
    <cfRule type="cellIs" dxfId="76" priority="1016" stopIfTrue="1" operator="equal">
      <formula>"No"</formula>
    </cfRule>
    <cfRule type="cellIs" dxfId="75" priority="1017" stopIfTrue="1" operator="equal">
      <formula>"Yes"</formula>
    </cfRule>
  </conditionalFormatting>
  <conditionalFormatting sqref="B1:B1048576">
    <cfRule type="cellIs" dxfId="74" priority="73" stopIfTrue="1" operator="equal">
      <formula>"-"</formula>
    </cfRule>
  </conditionalFormatting>
  <conditionalFormatting sqref="AE84:AE90">
    <cfRule type="cellIs" dxfId="73" priority="71" stopIfTrue="1" operator="equal">
      <formula>"No"</formula>
    </cfRule>
    <cfRule type="cellIs" dxfId="72" priority="72" stopIfTrue="1" operator="equal">
      <formula>"Yes"</formula>
    </cfRule>
  </conditionalFormatting>
  <conditionalFormatting sqref="AI9">
    <cfRule type="cellIs" dxfId="71" priority="69" stopIfTrue="1" operator="equal">
      <formula>"No"</formula>
    </cfRule>
    <cfRule type="cellIs" dxfId="70" priority="70" stopIfTrue="1" operator="equal">
      <formula>"Yes"</formula>
    </cfRule>
  </conditionalFormatting>
  <conditionalFormatting sqref="AI24">
    <cfRule type="cellIs" dxfId="69" priority="67" stopIfTrue="1" operator="equal">
      <formula>"No"</formula>
    </cfRule>
    <cfRule type="cellIs" dxfId="68" priority="68" stopIfTrue="1" operator="equal">
      <formula>"Yes"</formula>
    </cfRule>
  </conditionalFormatting>
  <conditionalFormatting sqref="G10">
    <cfRule type="cellIs" dxfId="67" priority="65" stopIfTrue="1" operator="equal">
      <formula>"No"</formula>
    </cfRule>
    <cfRule type="cellIs" dxfId="66" priority="66" stopIfTrue="1" operator="equal">
      <formula>"Yes"</formula>
    </cfRule>
  </conditionalFormatting>
  <conditionalFormatting sqref="E74:E90">
    <cfRule type="cellIs" dxfId="65" priority="63" stopIfTrue="1" operator="equal">
      <formula>"No"</formula>
    </cfRule>
    <cfRule type="cellIs" dxfId="64" priority="64" stopIfTrue="1" operator="equal">
      <formula>"Yes"</formula>
    </cfRule>
  </conditionalFormatting>
  <conditionalFormatting sqref="Q12:Q15 Q17">
    <cfRule type="cellIs" dxfId="63" priority="61" stopIfTrue="1" operator="equal">
      <formula>"No"</formula>
    </cfRule>
    <cfRule type="cellIs" dxfId="62" priority="62" stopIfTrue="1" operator="equal">
      <formula>"Yes"</formula>
    </cfRule>
  </conditionalFormatting>
  <conditionalFormatting sqref="K6:L6">
    <cfRule type="cellIs" dxfId="61" priority="59" stopIfTrue="1" operator="equal">
      <formula>"No"</formula>
    </cfRule>
    <cfRule type="cellIs" dxfId="60" priority="60" stopIfTrue="1" operator="equal">
      <formula>"Yes"</formula>
    </cfRule>
  </conditionalFormatting>
  <conditionalFormatting sqref="AP95">
    <cfRule type="cellIs" dxfId="59" priority="57" stopIfTrue="1" operator="equal">
      <formula>"No"</formula>
    </cfRule>
    <cfRule type="cellIs" dxfId="58" priority="58" stopIfTrue="1" operator="equal">
      <formula>"Yes"</formula>
    </cfRule>
  </conditionalFormatting>
  <conditionalFormatting sqref="T19">
    <cfRule type="cellIs" dxfId="57" priority="53" stopIfTrue="1" operator="equal">
      <formula>"No"</formula>
    </cfRule>
    <cfRule type="cellIs" dxfId="56" priority="54" stopIfTrue="1" operator="equal">
      <formula>"Yes"</formula>
    </cfRule>
  </conditionalFormatting>
  <conditionalFormatting sqref="G16:G17">
    <cfRule type="cellIs" dxfId="55" priority="49" stopIfTrue="1" operator="equal">
      <formula>"No"</formula>
    </cfRule>
    <cfRule type="cellIs" dxfId="54" priority="50" stopIfTrue="1" operator="equal">
      <formula>"Yes"</formula>
    </cfRule>
  </conditionalFormatting>
  <conditionalFormatting sqref="G18">
    <cfRule type="cellIs" dxfId="53" priority="47" stopIfTrue="1" operator="equal">
      <formula>"No"</formula>
    </cfRule>
    <cfRule type="cellIs" dxfId="52" priority="48" stopIfTrue="1" operator="equal">
      <formula>"Yes"</formula>
    </cfRule>
  </conditionalFormatting>
  <conditionalFormatting sqref="G25">
    <cfRule type="cellIs" dxfId="51" priority="45" stopIfTrue="1" operator="equal">
      <formula>"No"</formula>
    </cfRule>
    <cfRule type="cellIs" dxfId="50" priority="46" stopIfTrue="1" operator="equal">
      <formula>"Yes"</formula>
    </cfRule>
  </conditionalFormatting>
  <conditionalFormatting sqref="G27">
    <cfRule type="cellIs" dxfId="49" priority="41" stopIfTrue="1" operator="equal">
      <formula>"No"</formula>
    </cfRule>
    <cfRule type="cellIs" dxfId="48" priority="42" stopIfTrue="1" operator="equal">
      <formula>"Yes"</formula>
    </cfRule>
  </conditionalFormatting>
  <conditionalFormatting sqref="G27">
    <cfRule type="cellIs" dxfId="47" priority="43" stopIfTrue="1" operator="equal">
      <formula>"No"</formula>
    </cfRule>
    <cfRule type="cellIs" dxfId="46" priority="44" stopIfTrue="1" operator="equal">
      <formula>"Yes"</formula>
    </cfRule>
  </conditionalFormatting>
  <conditionalFormatting sqref="G27">
    <cfRule type="cellIs" dxfId="45" priority="39" stopIfTrue="1" operator="equal">
      <formula>"No"</formula>
    </cfRule>
    <cfRule type="cellIs" dxfId="44" priority="40" stopIfTrue="1" operator="equal">
      <formula>"Yes"</formula>
    </cfRule>
  </conditionalFormatting>
  <conditionalFormatting sqref="G31">
    <cfRule type="cellIs" dxfId="43" priority="35" stopIfTrue="1" operator="equal">
      <formula>"No"</formula>
    </cfRule>
    <cfRule type="cellIs" dxfId="42" priority="36" stopIfTrue="1" operator="equal">
      <formula>"Yes"</formula>
    </cfRule>
  </conditionalFormatting>
  <conditionalFormatting sqref="G31">
    <cfRule type="cellIs" dxfId="41" priority="37" stopIfTrue="1" operator="equal">
      <formula>"No"</formula>
    </cfRule>
    <cfRule type="cellIs" dxfId="40" priority="38" stopIfTrue="1" operator="equal">
      <formula>"Yes"</formula>
    </cfRule>
  </conditionalFormatting>
  <conditionalFormatting sqref="G31">
    <cfRule type="cellIs" dxfId="39" priority="33" stopIfTrue="1" operator="equal">
      <formula>"No"</formula>
    </cfRule>
    <cfRule type="cellIs" dxfId="38" priority="34" stopIfTrue="1" operator="equal">
      <formula>"Yes"</formula>
    </cfRule>
  </conditionalFormatting>
  <conditionalFormatting sqref="G33">
    <cfRule type="cellIs" dxfId="37" priority="29" stopIfTrue="1" operator="equal">
      <formula>"No"</formula>
    </cfRule>
    <cfRule type="cellIs" dxfId="36" priority="30" stopIfTrue="1" operator="equal">
      <formula>"Yes"</formula>
    </cfRule>
  </conditionalFormatting>
  <conditionalFormatting sqref="G33">
    <cfRule type="cellIs" dxfId="35" priority="31" stopIfTrue="1" operator="equal">
      <formula>"No"</formula>
    </cfRule>
    <cfRule type="cellIs" dxfId="34" priority="32" stopIfTrue="1" operator="equal">
      <formula>"Yes"</formula>
    </cfRule>
  </conditionalFormatting>
  <conditionalFormatting sqref="G33">
    <cfRule type="cellIs" dxfId="33" priority="27" stopIfTrue="1" operator="equal">
      <formula>"No"</formula>
    </cfRule>
    <cfRule type="cellIs" dxfId="32" priority="28" stopIfTrue="1" operator="equal">
      <formula>"Yes"</formula>
    </cfRule>
  </conditionalFormatting>
  <conditionalFormatting sqref="V25">
    <cfRule type="cellIs" dxfId="31" priority="25" stopIfTrue="1" operator="equal">
      <formula>"No"</formula>
    </cfRule>
    <cfRule type="cellIs" dxfId="30" priority="26" stopIfTrue="1" operator="equal">
      <formula>"Yes"</formula>
    </cfRule>
  </conditionalFormatting>
  <conditionalFormatting sqref="W25">
    <cfRule type="cellIs" dxfId="29" priority="23" stopIfTrue="1" operator="equal">
      <formula>"No"</formula>
    </cfRule>
    <cfRule type="cellIs" dxfId="28" priority="24" stopIfTrue="1" operator="equal">
      <formula>"Yes"</formula>
    </cfRule>
  </conditionalFormatting>
  <conditionalFormatting sqref="D18">
    <cfRule type="cellIs" dxfId="27" priority="21" stopIfTrue="1" operator="equal">
      <formula>"No"</formula>
    </cfRule>
    <cfRule type="cellIs" dxfId="26" priority="22" stopIfTrue="1" operator="equal">
      <formula>"Yes"</formula>
    </cfRule>
  </conditionalFormatting>
  <conditionalFormatting sqref="E18">
    <cfRule type="cellIs" dxfId="25" priority="19" stopIfTrue="1" operator="equal">
      <formula>"No"</formula>
    </cfRule>
    <cfRule type="cellIs" dxfId="24" priority="20" stopIfTrue="1" operator="equal">
      <formula>"Yes"</formula>
    </cfRule>
  </conditionalFormatting>
  <conditionalFormatting sqref="F18">
    <cfRule type="cellIs" dxfId="23" priority="17" stopIfTrue="1" operator="equal">
      <formula>"No"</formula>
    </cfRule>
    <cfRule type="cellIs" dxfId="22" priority="18" stopIfTrue="1" operator="equal">
      <formula>"Yes"</formula>
    </cfRule>
  </conditionalFormatting>
  <conditionalFormatting sqref="J18">
    <cfRule type="cellIs" dxfId="21" priority="15" stopIfTrue="1" operator="equal">
      <formula>"No"</formula>
    </cfRule>
    <cfRule type="cellIs" dxfId="20" priority="16" stopIfTrue="1" operator="equal">
      <formula>"Yes"</formula>
    </cfRule>
  </conditionalFormatting>
  <conditionalFormatting sqref="M18">
    <cfRule type="cellIs" dxfId="19" priority="13" stopIfTrue="1" operator="equal">
      <formula>"No"</formula>
    </cfRule>
    <cfRule type="cellIs" dxfId="18" priority="14" stopIfTrue="1" operator="equal">
      <formula>"Yes"</formula>
    </cfRule>
  </conditionalFormatting>
  <conditionalFormatting sqref="AE16:AS16">
    <cfRule type="cellIs" dxfId="17" priority="11" stopIfTrue="1" operator="equal">
      <formula>"No"</formula>
    </cfRule>
    <cfRule type="cellIs" dxfId="16" priority="12" stopIfTrue="1" operator="equal">
      <formula>"Yes"</formula>
    </cfRule>
  </conditionalFormatting>
  <conditionalFormatting sqref="AV16:BC16">
    <cfRule type="cellIs" dxfId="15" priority="9" stopIfTrue="1" operator="equal">
      <formula>"No"</formula>
    </cfRule>
    <cfRule type="cellIs" dxfId="14" priority="10" stopIfTrue="1" operator="equal">
      <formula>"Yes"</formula>
    </cfRule>
  </conditionalFormatting>
  <conditionalFormatting sqref="AV18:BC18">
    <cfRule type="cellIs" dxfId="13" priority="7" stopIfTrue="1" operator="equal">
      <formula>"No"</formula>
    </cfRule>
    <cfRule type="cellIs" dxfId="12" priority="8" stopIfTrue="1" operator="equal">
      <formula>"Yes"</formula>
    </cfRule>
  </conditionalFormatting>
  <conditionalFormatting sqref="AE18:AS18">
    <cfRule type="cellIs" dxfId="11" priority="5" stopIfTrue="1" operator="equal">
      <formula>"No"</formula>
    </cfRule>
    <cfRule type="cellIs" dxfId="10" priority="6" stopIfTrue="1" operator="equal">
      <formula>"Yes"</formula>
    </cfRule>
  </conditionalFormatting>
  <conditionalFormatting sqref="Z95:Z109">
    <cfRule type="cellIs" dxfId="9" priority="3" stopIfTrue="1" operator="equal">
      <formula>"No"</formula>
    </cfRule>
    <cfRule type="cellIs" dxfId="8" priority="4" stopIfTrue="1" operator="equal">
      <formula>"Yes"</formula>
    </cfRule>
  </conditionalFormatting>
  <conditionalFormatting sqref="G17">
    <cfRule type="cellIs" dxfId="7" priority="1" stopIfTrue="1" operator="equal">
      <formula>"No"</formula>
    </cfRule>
    <cfRule type="cellIs" dxfId="6" priority="2" stopIfTrue="1" operator="equal">
      <formula>"Yes"</formula>
    </cfRule>
  </conditionalFormatting>
  <dataValidations count="33">
    <dataValidation allowBlank="1" showInputMessage="1" showErrorMessage="1" promptTitle="Other Addresses" prompt="Branch records (website: &quot;Other Establishments&quot;)." sqref="G42:G48 G26 G28:G30 G32" xr:uid="{00000000-0002-0000-0200-000000000000}"/>
    <dataValidation allowBlank="1" showInputMessage="1" showErrorMessage="1" promptTitle="Country" prompt="Default to US" sqref="AX36:AY36 AX21:AY21" xr:uid="{00000000-0002-0000-0200-000001000000}"/>
    <dataValidation allowBlank="1" showInputMessage="1" showErrorMessage="1" promptTitle="UK" sqref="Q4" xr:uid="{00000000-0002-0000-0200-000002000000}"/>
    <dataValidation allowBlank="1" showInputMessage="1" showErrorMessage="1" promptTitle="address type" prompt="Trading Address" sqref="Q25 I10 R10" xr:uid="{00000000-0002-0000-0200-000003000000}"/>
    <dataValidation allowBlank="1" showInputMessage="1" showErrorMessage="1" promptTitle="postal code" prompt="town code _x000a_(not eircode)" sqref="K15:L16" xr:uid="{00000000-0002-0000-0200-000004000000}"/>
    <dataValidation allowBlank="1" showInputMessage="1" showErrorMessage="1" promptTitle="city" prompt="could contain:_x000a_- town _x000a_- city" sqref="Q67" xr:uid="{00000000-0002-0000-0200-000005000000}"/>
    <dataValidation allowBlank="1" showInputMessage="1" showErrorMessage="1" promptTitle="address type" prompt="Service address" sqref="Q63" xr:uid="{00000000-0002-0000-0200-000006000000}"/>
    <dataValidation allowBlank="1" showInputMessage="1" showErrorMessage="1" promptTitle="city" prompt="could contain_x000a_- town_x000a_- county" sqref="K67" xr:uid="{00000000-0002-0000-0200-000007000000}"/>
    <dataValidation allowBlank="1" showInputMessage="1" showErrorMessage="1" promptTitle="address type" prompt="Registered Address" sqref="K10:L10 H10 Q10 E10 AP10" xr:uid="{00000000-0002-0000-0200-000008000000}"/>
    <dataValidation allowBlank="1" showInputMessage="1" showErrorMessage="1" promptTitle="firstNames" prompt="predated creation of firstName and middleNames" sqref="AS58 AS77" xr:uid="{00000000-0002-0000-0200-000009000000}"/>
    <dataValidation allowBlank="1" showInputMessage="1" showErrorMessage="1" promptTitle="directorType" prompt="defaults as &quot;Other&quot;" sqref="AS63" xr:uid="{00000000-0002-0000-0200-00000A000000}"/>
    <dataValidation allowBlank="1" showInputMessage="1" showErrorMessage="1" promptTitle="address type" prompt="Postal Address" sqref="E25 G10 G16:G18 G25 G27 G31 G33" xr:uid="{00000000-0002-0000-0200-00000B000000}"/>
    <dataValidation allowBlank="1" showInputMessage="1" showErrorMessage="1" promptTitle="address Type" prompt="Business address_x000a_Management address_x000a_Registered address_x000a_Liquidation address_x000a_Postal address_x000a_Administration adress" sqref="AH10 AH25" xr:uid="{00000000-0002-0000-0200-00000C000000}"/>
    <dataValidation allowBlank="1" showInputMessage="1" showErrorMessage="1" promptTitle="other elements" prompt="Postcode only" sqref="AI9 AI24" xr:uid="{00000000-0002-0000-0200-00000D000000}"/>
    <dataValidation allowBlank="1" showInputMessage="1" showErrorMessage="1" promptTitle="address" prompt="companies only" sqref="E64 E83" xr:uid="{00000000-0002-0000-0200-00000E000000}"/>
    <dataValidation allowBlank="1" showInputMessage="1" showErrorMessage="1" promptTitle="country" prompt="companies only" sqref="E71 E90" xr:uid="{00000000-0002-0000-0200-00000F000000}"/>
    <dataValidation allowBlank="1" showInputMessage="1" showErrorMessage="1" promptTitle="other elements" prompt="PAF address:_x000a_- houseNumber_x000a_- street_x000a_- city_x000a_- county_x000a_" sqref="Q12:Q15 Q17" xr:uid="{00000000-0002-0000-0200-000010000000}"/>
    <dataValidation allowBlank="1" showInputMessage="1" showErrorMessage="1" promptTitle="address type" prompt="Service Address" sqref="K63" xr:uid="{00000000-0002-0000-0200-000011000000}"/>
    <dataValidation allowBlank="1" showInputMessage="1" showErrorMessage="1" promptTitle="address type" prompt="Business Owners Address" sqref="L63" xr:uid="{00000000-0002-0000-0200-000012000000}"/>
    <dataValidation allowBlank="1" showInputMessage="1" showErrorMessage="1" promptTitle="address type --" prompt="Singapore Address_x000a_Foreign Address" sqref="AP101" xr:uid="{00000000-0002-0000-0200-000013000000}"/>
    <dataValidation allowBlank="1" showInputMessage="1" showErrorMessage="1" promptTitle="address elements" prompt="country code only" sqref="AA100" xr:uid="{00000000-0002-0000-0200-000014000000}"/>
    <dataValidation allowBlank="1" showInputMessage="1" showErrorMessage="1" promptTitle="address type" prompt="e.g. &quot;registered&quot;, &quot;headquarters&quot;" sqref="T10 T40" xr:uid="{00000000-0002-0000-0200-000015000000}"/>
    <dataValidation allowBlank="1" showInputMessage="1" showErrorMessage="1" promptTitle="Contact Telephone Number" prompt="Telephone Numbers exist in Additional Information" sqref="T19" xr:uid="{00000000-0002-0000-0200-000016000000}"/>
    <dataValidation allowBlank="1" showInputMessage="1" showErrorMessage="1" promptTitle="address type" prompt="- Census address" sqref="BC25" xr:uid="{00000000-0002-0000-0200-000017000000}"/>
    <dataValidation allowBlank="1" showInputMessage="1" showErrorMessage="1" promptTitle="address type" prompt="- Registered Address" sqref="AR10" xr:uid="{00000000-0002-0000-0200-000018000000}"/>
    <dataValidation allowBlank="1" showInputMessage="1" showErrorMessage="1" promptTitle="address type" prompt="examples_x000a_- Corporate Office_x000a_- Factory_x000a_- Marketing Office_x000a_- Other Address_x000a_- Plant_x000a_- Unit" sqref="AR24" xr:uid="{00000000-0002-0000-0200-000019000000}"/>
    <dataValidation allowBlank="1" showInputMessage="1" showErrorMessage="1" promptTitle="other elements" prompt="PAF address:_x000a_- houseNumber_x000a_- street" sqref="R12:R13" xr:uid="{5B889A1C-C1B5-4EDF-8E7B-118D232AAD35}"/>
    <dataValidation allowBlank="1" showInputMessage="1" showErrorMessage="1" promptTitle="address country" prompt="Registered address country can differ from NL" sqref="E21" xr:uid="{0253A8FD-83E9-4E14-B4D7-AA42F29DFD9D}"/>
    <dataValidation allowBlank="1" showInputMessage="1" showErrorMessage="1" promptTitle="address country" prompt="always BE" sqref="D21" xr:uid="{10BDD8BA-B503-49B3-84F5-FA67A3CCF642}"/>
    <dataValidation allowBlank="1" showInputMessage="1" showErrorMessage="1" promptTitle="address country" prompt="always LU" sqref="F21" xr:uid="{43EE8BA0-D261-40B6-B217-0F7C079326F5}"/>
    <dataValidation allowBlank="1" showInputMessage="1" showErrorMessage="1" promptTitle="address country" prompt="always FR" sqref="G21" xr:uid="{A2475960-D2DE-4037-AB29-F299EF2F5614}"/>
    <dataValidation allowBlank="1" showInputMessage="1" showErrorMessage="1" promptTitle="address country" prompt="always DE" sqref="H21 I21" xr:uid="{CB1710D8-6AAF-4016-B519-571559A17AFB}"/>
    <dataValidation allowBlank="1" showInputMessage="1" showErrorMessage="1" promptTitle="address country" prompt="always IT" sqref="J21" xr:uid="{AB8F961D-C0DB-4EAE-9B11-926BEEB90A4A}"/>
  </dataValidations>
  <pageMargins left="0.7" right="0.7" top="0.75" bottom="0.75" header="0.3" footer="0.3"/>
  <pageSetup paperSize="9" orientation="portrait" r:id="rId1"/>
  <ignoredErrors>
    <ignoredError sqref="F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Option Button 4">
              <controlPr defaultSize="0" autoFill="0" autoLine="0" autoPict="0">
                <anchor moveWithCells="1">
                  <from>
                    <xdr:col>1</xdr:col>
                    <xdr:colOff>107950</xdr:colOff>
                    <xdr:row>0</xdr:row>
                    <xdr:rowOff>31750</xdr:rowOff>
                  </from>
                  <to>
                    <xdr:col>1</xdr:col>
                    <xdr:colOff>927100</xdr:colOff>
                    <xdr:row>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Option Button 5">
              <controlPr defaultSize="0" autoFill="0" autoLine="0" autoPict="0">
                <anchor moveWithCells="1">
                  <from>
                    <xdr:col>1</xdr:col>
                    <xdr:colOff>107950</xdr:colOff>
                    <xdr:row>1</xdr:row>
                    <xdr:rowOff>31750</xdr:rowOff>
                  </from>
                  <to>
                    <xdr:col>1</xdr:col>
                    <xdr:colOff>2279650</xdr:colOff>
                    <xdr:row>2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9"/>
  <sheetViews>
    <sheetView workbookViewId="0">
      <selection activeCell="A10" sqref="A10"/>
    </sheetView>
  </sheetViews>
  <sheetFormatPr defaultRowHeight="14.5" x14ac:dyDescent="0.35"/>
  <cols>
    <col min="1" max="1" width="11.1796875" bestFit="1" customWidth="1"/>
    <col min="2" max="2" width="16.81640625" bestFit="1" customWidth="1"/>
    <col min="3" max="3" width="9.54296875" bestFit="1" customWidth="1"/>
    <col min="4" max="4" width="13.81640625" bestFit="1" customWidth="1"/>
  </cols>
  <sheetData>
    <row r="1" spans="1:5" x14ac:dyDescent="0.35">
      <c r="A1" s="245" t="s">
        <v>2</v>
      </c>
      <c r="B1" s="245" t="s">
        <v>398</v>
      </c>
      <c r="C1" s="245" t="s">
        <v>399</v>
      </c>
      <c r="D1" s="245" t="s">
        <v>405</v>
      </c>
    </row>
    <row r="2" spans="1:5" x14ac:dyDescent="0.35">
      <c r="A2" t="s">
        <v>397</v>
      </c>
      <c r="B2" t="s">
        <v>5</v>
      </c>
      <c r="C2" t="s">
        <v>1</v>
      </c>
    </row>
    <row r="3" spans="1:5" x14ac:dyDescent="0.35">
      <c r="A3" t="s">
        <v>400</v>
      </c>
      <c r="B3" t="s">
        <v>401</v>
      </c>
      <c r="C3" t="s">
        <v>1</v>
      </c>
      <c r="E3" t="s">
        <v>403</v>
      </c>
    </row>
    <row r="4" spans="1:5" x14ac:dyDescent="0.35">
      <c r="A4" t="s">
        <v>402</v>
      </c>
      <c r="B4" t="s">
        <v>401</v>
      </c>
      <c r="C4" t="s">
        <v>1</v>
      </c>
    </row>
    <row r="5" spans="1:5" x14ac:dyDescent="0.35">
      <c r="A5" t="s">
        <v>404</v>
      </c>
      <c r="B5" t="s">
        <v>1</v>
      </c>
      <c r="C5" t="s">
        <v>1</v>
      </c>
      <c r="D5" t="s">
        <v>406</v>
      </c>
      <c r="E5" t="s">
        <v>403</v>
      </c>
    </row>
    <row r="6" spans="1:5" x14ac:dyDescent="0.35">
      <c r="A6" t="s">
        <v>407</v>
      </c>
      <c r="B6" t="s">
        <v>1</v>
      </c>
      <c r="C6" t="s">
        <v>1</v>
      </c>
      <c r="D6" t="s">
        <v>406</v>
      </c>
      <c r="E6" t="s">
        <v>408</v>
      </c>
    </row>
    <row r="7" spans="1:5" x14ac:dyDescent="0.35">
      <c r="A7" t="s">
        <v>413</v>
      </c>
      <c r="B7" t="s">
        <v>1</v>
      </c>
      <c r="C7" t="s">
        <v>1</v>
      </c>
      <c r="D7" t="s">
        <v>415</v>
      </c>
      <c r="E7" t="s">
        <v>416</v>
      </c>
    </row>
    <row r="8" spans="1:5" x14ac:dyDescent="0.35">
      <c r="A8" t="s">
        <v>414</v>
      </c>
      <c r="B8" t="s">
        <v>1</v>
      </c>
      <c r="C8" t="s">
        <v>1</v>
      </c>
      <c r="D8" t="s">
        <v>417</v>
      </c>
    </row>
    <row r="9" spans="1:5" x14ac:dyDescent="0.35">
      <c r="A9" t="s">
        <v>424</v>
      </c>
      <c r="B9" t="s">
        <v>1</v>
      </c>
      <c r="C9" t="s">
        <v>1</v>
      </c>
      <c r="D9" t="s">
        <v>406</v>
      </c>
      <c r="E9" t="s">
        <v>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48"/>
  <sheetViews>
    <sheetView zoomScale="80" zoomScaleNormal="80" workbookViewId="0">
      <pane ySplit="1" topLeftCell="A2" activePane="bottomLeft" state="frozen"/>
      <selection pane="bottomLeft" activeCell="C5" sqref="C5"/>
    </sheetView>
  </sheetViews>
  <sheetFormatPr defaultColWidth="0" defaultRowHeight="13" zeroHeight="1" x14ac:dyDescent="0.35"/>
  <cols>
    <col min="1" max="1" width="21.54296875" style="134" bestFit="1" customWidth="1"/>
    <col min="2" max="2" width="48.54296875" style="139" customWidth="1"/>
    <col min="3" max="5" width="14" style="140" bestFit="1" customWidth="1"/>
    <col min="6" max="7" width="18.453125" style="134" bestFit="1" customWidth="1"/>
    <col min="8" max="16384" width="0" style="134" hidden="1"/>
  </cols>
  <sheetData>
    <row r="1" spans="1:7" ht="15.65" customHeight="1" x14ac:dyDescent="0.35">
      <c r="A1" s="141" t="s">
        <v>358</v>
      </c>
      <c r="B1" s="142" t="s">
        <v>2</v>
      </c>
      <c r="C1" s="142" t="s">
        <v>366</v>
      </c>
      <c r="D1" s="142" t="s">
        <v>367</v>
      </c>
      <c r="E1" s="142" t="s">
        <v>369</v>
      </c>
      <c r="F1" s="141" t="s">
        <v>368</v>
      </c>
      <c r="G1" s="141" t="s">
        <v>370</v>
      </c>
    </row>
    <row r="2" spans="1:7" ht="15.65" customHeight="1" x14ac:dyDescent="0.35">
      <c r="A2" s="135" t="s">
        <v>189</v>
      </c>
      <c r="B2" s="136" t="s">
        <v>373</v>
      </c>
      <c r="C2" s="135" t="s">
        <v>247</v>
      </c>
      <c r="D2" s="135" t="s">
        <v>371</v>
      </c>
      <c r="E2" s="135" t="s">
        <v>371</v>
      </c>
      <c r="F2" s="135" t="s">
        <v>371</v>
      </c>
      <c r="G2" s="135" t="s">
        <v>371</v>
      </c>
    </row>
    <row r="3" spans="1:7" ht="26" x14ac:dyDescent="0.35">
      <c r="A3" s="135" t="s">
        <v>189</v>
      </c>
      <c r="B3" s="136" t="s">
        <v>279</v>
      </c>
      <c r="C3" s="135" t="s">
        <v>183</v>
      </c>
      <c r="D3" s="135" t="s">
        <v>371</v>
      </c>
      <c r="E3" s="135" t="s">
        <v>371</v>
      </c>
      <c r="F3" s="135" t="s">
        <v>371</v>
      </c>
      <c r="G3" s="135" t="s">
        <v>371</v>
      </c>
    </row>
    <row r="4" spans="1:7" ht="117" x14ac:dyDescent="0.35">
      <c r="A4" s="135" t="s">
        <v>189</v>
      </c>
      <c r="B4" s="136" t="s">
        <v>361</v>
      </c>
      <c r="C4" s="135" t="s">
        <v>236</v>
      </c>
      <c r="D4" s="135" t="s">
        <v>371</v>
      </c>
      <c r="E4" s="135" t="s">
        <v>371</v>
      </c>
      <c r="F4" s="135" t="s">
        <v>371</v>
      </c>
      <c r="G4" s="135" t="s">
        <v>371</v>
      </c>
    </row>
    <row r="5" spans="1:7" ht="30.65" customHeight="1" x14ac:dyDescent="0.35">
      <c r="A5" s="135" t="s">
        <v>123</v>
      </c>
      <c r="B5" s="136" t="s">
        <v>208</v>
      </c>
      <c r="C5" s="135" t="s">
        <v>306</v>
      </c>
      <c r="D5" s="135" t="s">
        <v>236</v>
      </c>
      <c r="E5" s="135" t="s">
        <v>181</v>
      </c>
      <c r="F5" s="135" t="s">
        <v>371</v>
      </c>
      <c r="G5" s="135" t="s">
        <v>371</v>
      </c>
    </row>
    <row r="6" spans="1:7" x14ac:dyDescent="0.35">
      <c r="A6" s="135" t="s">
        <v>123</v>
      </c>
      <c r="B6" s="136" t="s">
        <v>252</v>
      </c>
      <c r="C6" s="135" t="s">
        <v>236</v>
      </c>
      <c r="D6" s="135" t="s">
        <v>371</v>
      </c>
      <c r="E6" s="135" t="s">
        <v>371</v>
      </c>
      <c r="F6" s="135" t="s">
        <v>371</v>
      </c>
      <c r="G6" s="135" t="s">
        <v>371</v>
      </c>
    </row>
    <row r="7" spans="1:7" ht="15.65" customHeight="1" x14ac:dyDescent="0.35">
      <c r="A7" s="135" t="s">
        <v>123</v>
      </c>
      <c r="B7" s="136" t="s">
        <v>209</v>
      </c>
      <c r="C7" s="135" t="s">
        <v>244</v>
      </c>
      <c r="D7" s="135" t="s">
        <v>371</v>
      </c>
      <c r="E7" s="135" t="s">
        <v>371</v>
      </c>
      <c r="F7" s="135" t="s">
        <v>371</v>
      </c>
      <c r="G7" s="135" t="s">
        <v>371</v>
      </c>
    </row>
    <row r="8" spans="1:7" ht="29.9" customHeight="1" x14ac:dyDescent="0.35">
      <c r="A8" s="135" t="s">
        <v>123</v>
      </c>
      <c r="B8" s="136" t="s">
        <v>209</v>
      </c>
      <c r="C8" s="135" t="s">
        <v>179</v>
      </c>
      <c r="D8" s="135" t="s">
        <v>371</v>
      </c>
      <c r="E8" s="135" t="s">
        <v>371</v>
      </c>
      <c r="F8" s="135" t="s">
        <v>371</v>
      </c>
      <c r="G8" s="135" t="s">
        <v>371</v>
      </c>
    </row>
    <row r="9" spans="1:7" x14ac:dyDescent="0.35">
      <c r="A9" s="135" t="s">
        <v>123</v>
      </c>
      <c r="B9" s="136" t="s">
        <v>207</v>
      </c>
      <c r="C9" s="135" t="s">
        <v>219</v>
      </c>
      <c r="D9" s="135" t="s">
        <v>371</v>
      </c>
      <c r="E9" s="135" t="s">
        <v>371</v>
      </c>
      <c r="F9" s="135" t="s">
        <v>371</v>
      </c>
      <c r="G9" s="135" t="s">
        <v>371</v>
      </c>
    </row>
    <row r="10" spans="1:7" x14ac:dyDescent="0.35">
      <c r="A10" s="135" t="s">
        <v>123</v>
      </c>
      <c r="B10" s="136" t="s">
        <v>220</v>
      </c>
      <c r="C10" s="135" t="s">
        <v>297</v>
      </c>
      <c r="D10" s="135" t="s">
        <v>371</v>
      </c>
      <c r="E10" s="135" t="s">
        <v>371</v>
      </c>
      <c r="F10" s="135" t="s">
        <v>371</v>
      </c>
      <c r="G10" s="135" t="s">
        <v>371</v>
      </c>
    </row>
    <row r="11" spans="1:7" x14ac:dyDescent="0.35">
      <c r="A11" s="135" t="s">
        <v>123</v>
      </c>
      <c r="B11" s="136" t="s">
        <v>210</v>
      </c>
      <c r="C11" s="135" t="s">
        <v>281</v>
      </c>
      <c r="D11" s="135" t="s">
        <v>371</v>
      </c>
      <c r="E11" s="135" t="s">
        <v>371</v>
      </c>
      <c r="F11" s="135" t="s">
        <v>371</v>
      </c>
      <c r="G11" s="135" t="s">
        <v>371</v>
      </c>
    </row>
    <row r="12" spans="1:7" ht="15.65" customHeight="1" x14ac:dyDescent="0.35">
      <c r="A12" s="135" t="s">
        <v>123</v>
      </c>
      <c r="B12" s="136" t="s">
        <v>221</v>
      </c>
      <c r="C12" s="135" t="s">
        <v>308</v>
      </c>
      <c r="D12" s="135" t="s">
        <v>371</v>
      </c>
      <c r="E12" s="135" t="s">
        <v>371</v>
      </c>
      <c r="F12" s="135" t="s">
        <v>371</v>
      </c>
      <c r="G12" s="135" t="s">
        <v>371</v>
      </c>
    </row>
    <row r="13" spans="1:7" x14ac:dyDescent="0.35">
      <c r="A13" s="135" t="s">
        <v>123</v>
      </c>
      <c r="B13" s="136" t="s">
        <v>364</v>
      </c>
      <c r="C13" s="135" t="s">
        <v>245</v>
      </c>
      <c r="D13" s="135" t="s">
        <v>236</v>
      </c>
      <c r="E13" s="135" t="s">
        <v>371</v>
      </c>
      <c r="F13" s="135" t="s">
        <v>371</v>
      </c>
      <c r="G13" s="135" t="s">
        <v>371</v>
      </c>
    </row>
    <row r="14" spans="1:7" ht="26" x14ac:dyDescent="0.35">
      <c r="A14" s="135" t="s">
        <v>123</v>
      </c>
      <c r="B14" s="136" t="s">
        <v>357</v>
      </c>
      <c r="C14" s="135" t="s">
        <v>179</v>
      </c>
      <c r="D14" s="135" t="s">
        <v>371</v>
      </c>
      <c r="E14" s="135" t="s">
        <v>371</v>
      </c>
      <c r="F14" s="135" t="s">
        <v>371</v>
      </c>
      <c r="G14" s="135" t="s">
        <v>371</v>
      </c>
    </row>
    <row r="15" spans="1:7" ht="65" x14ac:dyDescent="0.35">
      <c r="A15" s="135" t="s">
        <v>359</v>
      </c>
      <c r="B15" s="136" t="s">
        <v>360</v>
      </c>
      <c r="C15" s="135" t="s">
        <v>236</v>
      </c>
      <c r="D15" s="135" t="s">
        <v>371</v>
      </c>
      <c r="E15" s="135" t="s">
        <v>371</v>
      </c>
      <c r="F15" s="135" t="s">
        <v>371</v>
      </c>
      <c r="G15" s="135" t="s">
        <v>371</v>
      </c>
    </row>
    <row r="16" spans="1:7" x14ac:dyDescent="0.35">
      <c r="A16" s="135" t="s">
        <v>122</v>
      </c>
      <c r="B16" s="136" t="s">
        <v>196</v>
      </c>
      <c r="C16" s="135" t="s">
        <v>313</v>
      </c>
      <c r="D16" s="135" t="s">
        <v>371</v>
      </c>
      <c r="E16" s="135" t="s">
        <v>371</v>
      </c>
      <c r="F16" s="135" t="s">
        <v>371</v>
      </c>
      <c r="G16" s="135" t="s">
        <v>371</v>
      </c>
    </row>
    <row r="17" spans="1:7" x14ac:dyDescent="0.35">
      <c r="A17" s="135" t="s">
        <v>122</v>
      </c>
      <c r="B17" s="137" t="s">
        <v>224</v>
      </c>
      <c r="C17" s="135" t="s">
        <v>184</v>
      </c>
      <c r="D17" s="135" t="s">
        <v>396</v>
      </c>
      <c r="E17" s="135" t="s">
        <v>371</v>
      </c>
      <c r="F17" s="135" t="s">
        <v>371</v>
      </c>
      <c r="G17" s="135" t="s">
        <v>371</v>
      </c>
    </row>
    <row r="18" spans="1:7" x14ac:dyDescent="0.35">
      <c r="A18" s="135" t="s">
        <v>122</v>
      </c>
      <c r="B18" s="136" t="s">
        <v>195</v>
      </c>
      <c r="C18" s="135" t="s">
        <v>310</v>
      </c>
      <c r="D18" s="135" t="s">
        <v>355</v>
      </c>
      <c r="E18" s="135" t="s">
        <v>371</v>
      </c>
      <c r="F18" s="135" t="s">
        <v>371</v>
      </c>
      <c r="G18" s="135" t="s">
        <v>371</v>
      </c>
    </row>
    <row r="19" spans="1:7" x14ac:dyDescent="0.35">
      <c r="A19" s="135" t="s">
        <v>122</v>
      </c>
      <c r="B19" s="136" t="s">
        <v>197</v>
      </c>
      <c r="C19" s="135" t="s">
        <v>356</v>
      </c>
      <c r="D19" s="135" t="s">
        <v>371</v>
      </c>
      <c r="E19" s="135" t="s">
        <v>371</v>
      </c>
      <c r="F19" s="135" t="s">
        <v>371</v>
      </c>
      <c r="G19" s="135" t="s">
        <v>371</v>
      </c>
    </row>
    <row r="20" spans="1:7" x14ac:dyDescent="0.35">
      <c r="A20" s="135" t="s">
        <v>122</v>
      </c>
      <c r="B20" s="137" t="s">
        <v>227</v>
      </c>
      <c r="C20" s="135" t="s">
        <v>268</v>
      </c>
      <c r="D20" s="135" t="s">
        <v>371</v>
      </c>
      <c r="E20" s="135" t="s">
        <v>371</v>
      </c>
      <c r="F20" s="135" t="s">
        <v>371</v>
      </c>
      <c r="G20" s="135" t="s">
        <v>371</v>
      </c>
    </row>
    <row r="21" spans="1:7" ht="15.65" customHeight="1" x14ac:dyDescent="0.35">
      <c r="A21" s="135" t="s">
        <v>122</v>
      </c>
      <c r="B21" s="137" t="s">
        <v>228</v>
      </c>
      <c r="C21" s="135" t="s">
        <v>275</v>
      </c>
      <c r="D21" s="135" t="s">
        <v>371</v>
      </c>
      <c r="E21" s="135" t="s">
        <v>371</v>
      </c>
      <c r="F21" s="138" t="s">
        <v>275</v>
      </c>
      <c r="G21" s="138" t="s">
        <v>353</v>
      </c>
    </row>
    <row r="22" spans="1:7" ht="15.65" customHeight="1" x14ac:dyDescent="0.35">
      <c r="A22" s="135" t="s">
        <v>122</v>
      </c>
      <c r="B22" s="136" t="s">
        <v>198</v>
      </c>
      <c r="C22" s="135" t="s">
        <v>282</v>
      </c>
      <c r="D22" s="135" t="s">
        <v>372</v>
      </c>
      <c r="E22" s="135" t="s">
        <v>362</v>
      </c>
      <c r="F22" s="135" t="s">
        <v>371</v>
      </c>
      <c r="G22" s="135" t="s">
        <v>371</v>
      </c>
    </row>
    <row r="23" spans="1:7" x14ac:dyDescent="0.35">
      <c r="A23" s="135" t="s">
        <v>122</v>
      </c>
      <c r="B23" s="136" t="s">
        <v>199</v>
      </c>
      <c r="C23" s="135" t="s">
        <v>308</v>
      </c>
      <c r="D23" s="135" t="s">
        <v>371</v>
      </c>
      <c r="E23" s="135" t="s">
        <v>371</v>
      </c>
      <c r="F23" s="135" t="s">
        <v>371</v>
      </c>
      <c r="G23" s="135" t="s">
        <v>371</v>
      </c>
    </row>
    <row r="24" spans="1:7" x14ac:dyDescent="0.35">
      <c r="A24" s="135" t="s">
        <v>122</v>
      </c>
      <c r="B24" s="137" t="s">
        <v>229</v>
      </c>
      <c r="C24" s="135" t="s">
        <v>235</v>
      </c>
      <c r="D24" s="135" t="s">
        <v>371</v>
      </c>
      <c r="E24" s="135" t="s">
        <v>371</v>
      </c>
      <c r="F24" s="135" t="s">
        <v>371</v>
      </c>
      <c r="G24" s="135" t="s">
        <v>371</v>
      </c>
    </row>
    <row r="25" spans="1:7" x14ac:dyDescent="0.35">
      <c r="A25" s="135" t="s">
        <v>122</v>
      </c>
      <c r="B25" s="136" t="s">
        <v>201</v>
      </c>
      <c r="C25" s="135" t="s">
        <v>236</v>
      </c>
      <c r="D25" s="135" t="s">
        <v>371</v>
      </c>
      <c r="E25" s="135" t="s">
        <v>371</v>
      </c>
      <c r="F25" s="135" t="s">
        <v>371</v>
      </c>
      <c r="G25" s="135" t="s">
        <v>371</v>
      </c>
    </row>
    <row r="26" spans="1:7" x14ac:dyDescent="0.35">
      <c r="A26" s="135" t="s">
        <v>122</v>
      </c>
      <c r="B26" s="137" t="s">
        <v>226</v>
      </c>
      <c r="C26" s="135" t="s">
        <v>311</v>
      </c>
      <c r="D26" s="135" t="s">
        <v>365</v>
      </c>
      <c r="E26" s="135" t="s">
        <v>371</v>
      </c>
      <c r="F26" s="135" t="s">
        <v>371</v>
      </c>
      <c r="G26" s="135" t="s">
        <v>371</v>
      </c>
    </row>
    <row r="27" spans="1:7" x14ac:dyDescent="0.35">
      <c r="A27" s="135" t="s">
        <v>122</v>
      </c>
      <c r="B27" s="137" t="s">
        <v>225</v>
      </c>
      <c r="C27" s="135" t="s">
        <v>185</v>
      </c>
      <c r="D27" s="135" t="s">
        <v>355</v>
      </c>
      <c r="E27" s="135" t="s">
        <v>371</v>
      </c>
      <c r="F27" s="135" t="s">
        <v>371</v>
      </c>
      <c r="G27" s="135" t="s">
        <v>371</v>
      </c>
    </row>
    <row r="28" spans="1:7" x14ac:dyDescent="0.35">
      <c r="A28" s="135" t="s">
        <v>122</v>
      </c>
      <c r="B28" s="137" t="s">
        <v>192</v>
      </c>
      <c r="C28" s="135" t="s">
        <v>236</v>
      </c>
      <c r="D28" s="135" t="s">
        <v>371</v>
      </c>
      <c r="E28" s="135" t="s">
        <v>371</v>
      </c>
      <c r="F28" s="135" t="s">
        <v>371</v>
      </c>
      <c r="G28" s="135" t="s">
        <v>371</v>
      </c>
    </row>
    <row r="29" spans="1:7" ht="15.65" customHeight="1" x14ac:dyDescent="0.35">
      <c r="A29" s="135" t="s">
        <v>122</v>
      </c>
      <c r="B29" s="136" t="s">
        <v>203</v>
      </c>
      <c r="C29" s="135" t="s">
        <v>301</v>
      </c>
      <c r="D29" s="135" t="s">
        <v>371</v>
      </c>
      <c r="E29" s="135" t="s">
        <v>371</v>
      </c>
      <c r="F29" s="135" t="s">
        <v>371</v>
      </c>
      <c r="G29" s="135" t="s">
        <v>371</v>
      </c>
    </row>
    <row r="30" spans="1:7" ht="15.65" customHeight="1" x14ac:dyDescent="0.35">
      <c r="A30" s="135" t="s">
        <v>122</v>
      </c>
      <c r="B30" s="136" t="s">
        <v>204</v>
      </c>
      <c r="C30" s="135" t="s">
        <v>307</v>
      </c>
      <c r="D30" s="135" t="s">
        <v>371</v>
      </c>
      <c r="E30" s="135" t="s">
        <v>371</v>
      </c>
      <c r="F30" s="135" t="s">
        <v>371</v>
      </c>
      <c r="G30" s="135" t="s">
        <v>371</v>
      </c>
    </row>
    <row r="31" spans="1:7" ht="15.65" customHeight="1" x14ac:dyDescent="0.35">
      <c r="A31" s="135" t="s">
        <v>122</v>
      </c>
      <c r="B31" s="136" t="s">
        <v>230</v>
      </c>
      <c r="C31" s="135" t="s">
        <v>183</v>
      </c>
      <c r="D31" s="135" t="s">
        <v>182</v>
      </c>
      <c r="E31" s="135" t="s">
        <v>236</v>
      </c>
      <c r="F31" s="135" t="s">
        <v>371</v>
      </c>
      <c r="G31" s="135" t="s">
        <v>371</v>
      </c>
    </row>
    <row r="32" spans="1:7" x14ac:dyDescent="0.35">
      <c r="A32" s="135" t="s">
        <v>122</v>
      </c>
      <c r="B32" s="136" t="s">
        <v>202</v>
      </c>
      <c r="C32" s="135" t="s">
        <v>264</v>
      </c>
      <c r="D32" s="135" t="s">
        <v>371</v>
      </c>
      <c r="E32" s="135" t="s">
        <v>371</v>
      </c>
      <c r="F32" s="135" t="s">
        <v>371</v>
      </c>
      <c r="G32" s="135" t="s">
        <v>371</v>
      </c>
    </row>
    <row r="33" spans="1:7" x14ac:dyDescent="0.35">
      <c r="A33" s="135" t="s">
        <v>122</v>
      </c>
      <c r="B33" s="137" t="s">
        <v>193</v>
      </c>
      <c r="C33" s="135" t="s">
        <v>293</v>
      </c>
      <c r="D33" s="135" t="s">
        <v>371</v>
      </c>
      <c r="E33" s="135" t="s">
        <v>371</v>
      </c>
      <c r="F33" s="135" t="s">
        <v>371</v>
      </c>
      <c r="G33" s="135" t="s">
        <v>371</v>
      </c>
    </row>
    <row r="34" spans="1:7" x14ac:dyDescent="0.35">
      <c r="A34" s="135" t="s">
        <v>122</v>
      </c>
      <c r="B34" s="136" t="s">
        <v>200</v>
      </c>
      <c r="C34" s="135" t="s">
        <v>266</v>
      </c>
      <c r="D34" s="135" t="s">
        <v>267</v>
      </c>
      <c r="E34" s="135" t="s">
        <v>371</v>
      </c>
      <c r="F34" s="135" t="s">
        <v>371</v>
      </c>
      <c r="G34" s="135" t="s">
        <v>371</v>
      </c>
    </row>
    <row r="35" spans="1:7" x14ac:dyDescent="0.35">
      <c r="A35" s="135" t="s">
        <v>122</v>
      </c>
      <c r="B35" s="136" t="s">
        <v>205</v>
      </c>
      <c r="C35" s="135" t="s">
        <v>236</v>
      </c>
      <c r="D35" s="135" t="s">
        <v>243</v>
      </c>
      <c r="E35" s="135" t="s">
        <v>371</v>
      </c>
      <c r="F35" s="135" t="s">
        <v>371</v>
      </c>
      <c r="G35" s="135" t="s">
        <v>371</v>
      </c>
    </row>
    <row r="36" spans="1:7" x14ac:dyDescent="0.35">
      <c r="A36" s="135" t="s">
        <v>122</v>
      </c>
      <c r="B36" s="137" t="s">
        <v>194</v>
      </c>
      <c r="C36" s="135" t="s">
        <v>183</v>
      </c>
      <c r="D36" s="135" t="s">
        <v>182</v>
      </c>
      <c r="E36" s="135" t="s">
        <v>371</v>
      </c>
      <c r="F36" s="135" t="s">
        <v>182</v>
      </c>
      <c r="G36" s="135" t="s">
        <v>371</v>
      </c>
    </row>
    <row r="37" spans="1:7" x14ac:dyDescent="0.35">
      <c r="A37" s="135" t="s">
        <v>122</v>
      </c>
      <c r="B37" s="136" t="s">
        <v>304</v>
      </c>
      <c r="C37" s="135" t="s">
        <v>236</v>
      </c>
      <c r="D37" s="135" t="s">
        <v>371</v>
      </c>
      <c r="E37" s="135" t="s">
        <v>371</v>
      </c>
      <c r="F37" s="135" t="s">
        <v>371</v>
      </c>
      <c r="G37" s="135" t="s">
        <v>371</v>
      </c>
    </row>
    <row r="38" spans="1:7" x14ac:dyDescent="0.35">
      <c r="A38" s="135" t="s">
        <v>122</v>
      </c>
      <c r="B38" s="136" t="s">
        <v>314</v>
      </c>
      <c r="C38" s="135" t="s">
        <v>236</v>
      </c>
      <c r="D38" s="135" t="s">
        <v>371</v>
      </c>
      <c r="E38" s="135" t="s">
        <v>371</v>
      </c>
      <c r="F38" s="135" t="s">
        <v>371</v>
      </c>
      <c r="G38" s="135" t="s">
        <v>371</v>
      </c>
    </row>
    <row r="39" spans="1:7" ht="39" x14ac:dyDescent="0.35">
      <c r="A39" s="135" t="s">
        <v>125</v>
      </c>
      <c r="B39" s="136" t="s">
        <v>363</v>
      </c>
      <c r="C39" s="135" t="s">
        <v>183</v>
      </c>
      <c r="D39" s="135" t="s">
        <v>371</v>
      </c>
      <c r="E39" s="135" t="s">
        <v>371</v>
      </c>
      <c r="F39" s="135" t="s">
        <v>371</v>
      </c>
      <c r="G39" s="135" t="s">
        <v>371</v>
      </c>
    </row>
    <row r="40" spans="1:7" x14ac:dyDescent="0.35">
      <c r="A40" s="135" t="s">
        <v>126</v>
      </c>
      <c r="B40" s="136" t="s">
        <v>222</v>
      </c>
      <c r="C40" s="135" t="s">
        <v>179</v>
      </c>
      <c r="D40" s="135" t="s">
        <v>181</v>
      </c>
      <c r="E40" s="135" t="s">
        <v>371</v>
      </c>
      <c r="F40" s="135" t="s">
        <v>371</v>
      </c>
      <c r="G40" s="135" t="s">
        <v>371</v>
      </c>
    </row>
    <row r="41" spans="1:7" x14ac:dyDescent="0.35">
      <c r="A41" s="135" t="s">
        <v>126</v>
      </c>
      <c r="B41" s="136" t="s">
        <v>223</v>
      </c>
      <c r="C41" s="135" t="s">
        <v>179</v>
      </c>
      <c r="D41" s="135" t="s">
        <v>181</v>
      </c>
      <c r="E41" s="135" t="s">
        <v>371</v>
      </c>
      <c r="F41" s="135" t="s">
        <v>371</v>
      </c>
      <c r="G41" s="135" t="s">
        <v>371</v>
      </c>
    </row>
    <row r="42" spans="1:7" x14ac:dyDescent="0.35">
      <c r="A42" s="135" t="s">
        <v>124</v>
      </c>
      <c r="B42" s="136" t="s">
        <v>212</v>
      </c>
      <c r="C42" s="135" t="s">
        <v>309</v>
      </c>
      <c r="D42" s="135" t="s">
        <v>371</v>
      </c>
      <c r="E42" s="135" t="s">
        <v>371</v>
      </c>
      <c r="F42" s="135" t="s">
        <v>371</v>
      </c>
      <c r="G42" s="135" t="s">
        <v>371</v>
      </c>
    </row>
    <row r="43" spans="1:7" ht="15.65" customHeight="1" x14ac:dyDescent="0.35">
      <c r="A43" s="135" t="s">
        <v>124</v>
      </c>
      <c r="B43" s="136" t="s">
        <v>213</v>
      </c>
      <c r="C43" s="135" t="s">
        <v>309</v>
      </c>
      <c r="D43" s="135" t="s">
        <v>371</v>
      </c>
      <c r="E43" s="135" t="s">
        <v>371</v>
      </c>
      <c r="F43" s="135" t="s">
        <v>371</v>
      </c>
      <c r="G43" s="135" t="s">
        <v>371</v>
      </c>
    </row>
    <row r="44" spans="1:7" x14ac:dyDescent="0.35">
      <c r="A44" s="135" t="s">
        <v>187</v>
      </c>
      <c r="B44" s="136" t="s">
        <v>214</v>
      </c>
      <c r="C44" s="135" t="s">
        <v>188</v>
      </c>
      <c r="D44" s="135" t="s">
        <v>180</v>
      </c>
      <c r="E44" s="135" t="s">
        <v>371</v>
      </c>
      <c r="F44" s="135" t="s">
        <v>371</v>
      </c>
      <c r="G44" s="135" t="s">
        <v>371</v>
      </c>
    </row>
    <row r="45" spans="1:7" x14ac:dyDescent="0.35">
      <c r="A45" s="135" t="s">
        <v>187</v>
      </c>
      <c r="B45" s="136" t="s">
        <v>215</v>
      </c>
      <c r="C45" s="135" t="s">
        <v>265</v>
      </c>
      <c r="D45" s="135" t="s">
        <v>371</v>
      </c>
      <c r="E45" s="135" t="s">
        <v>371</v>
      </c>
      <c r="F45" s="135" t="s">
        <v>371</v>
      </c>
      <c r="G45" s="135" t="s">
        <v>371</v>
      </c>
    </row>
    <row r="46" spans="1:7" x14ac:dyDescent="0.35">
      <c r="A46" s="135" t="s">
        <v>187</v>
      </c>
      <c r="B46" s="136" t="s">
        <v>216</v>
      </c>
      <c r="C46" s="135" t="s">
        <v>231</v>
      </c>
      <c r="D46" s="135" t="s">
        <v>371</v>
      </c>
      <c r="E46" s="135" t="s">
        <v>371</v>
      </c>
      <c r="F46" s="135" t="s">
        <v>371</v>
      </c>
      <c r="G46" s="135" t="s">
        <v>371</v>
      </c>
    </row>
    <row r="47" spans="1:7" x14ac:dyDescent="0.35">
      <c r="A47" s="135" t="s">
        <v>187</v>
      </c>
      <c r="B47" s="136" t="s">
        <v>217</v>
      </c>
      <c r="C47" s="135" t="s">
        <v>181</v>
      </c>
      <c r="D47" s="135" t="s">
        <v>232</v>
      </c>
      <c r="E47" s="135" t="s">
        <v>371</v>
      </c>
      <c r="F47" s="135" t="s">
        <v>371</v>
      </c>
      <c r="G47" s="135" t="s">
        <v>371</v>
      </c>
    </row>
    <row r="48" spans="1:7" x14ac:dyDescent="0.35">
      <c r="A48" s="135" t="s">
        <v>187</v>
      </c>
      <c r="B48" s="136" t="s">
        <v>218</v>
      </c>
      <c r="C48" s="135" t="s">
        <v>247</v>
      </c>
      <c r="D48" s="135" t="s">
        <v>248</v>
      </c>
      <c r="E48" s="135" t="s">
        <v>371</v>
      </c>
      <c r="F48" s="135" t="s">
        <v>371</v>
      </c>
      <c r="G48" s="135" t="s">
        <v>371</v>
      </c>
    </row>
  </sheetData>
  <autoFilter ref="A1:G48" xr:uid="{00000000-0009-0000-0000-000003000000}"/>
  <conditionalFormatting sqref="C2:C39 D2:E48 C41:C48">
    <cfRule type="cellIs" dxfId="5" priority="5" stopIfTrue="1" operator="equal">
      <formula>"No"</formula>
    </cfRule>
    <cfRule type="cellIs" dxfId="4" priority="6" stopIfTrue="1" operator="equal">
      <formula>"Yes"</formula>
    </cfRule>
  </conditionalFormatting>
  <conditionalFormatting sqref="F6:G6">
    <cfRule type="cellIs" dxfId="3" priority="3" stopIfTrue="1" operator="equal">
      <formula>"No"</formula>
    </cfRule>
    <cfRule type="cellIs" dxfId="2" priority="4" stopIfTrue="1" operator="equal">
      <formula>"Yes"</formula>
    </cfRule>
  </conditionalFormatting>
  <conditionalFormatting sqref="F12">
    <cfRule type="cellIs" dxfId="1" priority="1" stopIfTrue="1" operator="equal">
      <formula>"No"</formula>
    </cfRule>
    <cfRule type="cellIs" dxfId="0" priority="2" stopIfTrue="1" operator="equal">
      <formula>"Yes"</formula>
    </cfRule>
  </conditionalFormatting>
  <dataValidations count="1">
    <dataValidation allowBlank="1" showInputMessage="1" showErrorMessage="1" promptTitle="UK" sqref="B12" xr:uid="{00000000-0002-0000-03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Matrix</vt:lpstr>
      <vt:lpstr>detailed elements</vt:lpstr>
      <vt:lpstr>Consolidation</vt:lpstr>
      <vt:lpstr>Activity Codes</vt:lpstr>
      <vt:lpstr>api_ver</vt:lpstr>
      <vt:lpstr>api_version</vt:lpstr>
    </vt:vector>
  </TitlesOfParts>
  <Company>Safe Information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csuksecr</dc:creator>
  <cp:lastModifiedBy>Lewis Holland/Data/CREDITSAFE</cp:lastModifiedBy>
  <dcterms:created xsi:type="dcterms:W3CDTF">2012-10-02T13:25:27Z</dcterms:created>
  <dcterms:modified xsi:type="dcterms:W3CDTF">2022-12-07T10:32:03Z</dcterms:modified>
</cp:coreProperties>
</file>